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65" windowWidth="5790" windowHeight="6795" activeTab="0"/>
  </bookViews>
  <sheets>
    <sheet name="11月分" sheetId="1" r:id="rId1"/>
  </sheets>
  <definedNames>
    <definedName name="_xlnm.Print_Area" localSheetId="0">'11月分'!$A$1:$K$82</definedName>
  </definedNames>
  <calcPr fullCalcOnLoad="1"/>
</workbook>
</file>

<file path=xl/sharedStrings.xml><?xml version="1.0" encoding="utf-8"?>
<sst xmlns="http://schemas.openxmlformats.org/spreadsheetml/2006/main" count="143" uniqueCount="106">
  <si>
    <t>計</t>
  </si>
  <si>
    <t>要介護５</t>
  </si>
  <si>
    <t>要介護４</t>
  </si>
  <si>
    <t>要介護３</t>
  </si>
  <si>
    <t>要介護２</t>
  </si>
  <si>
    <t>要介護１</t>
  </si>
  <si>
    <t>１　要介護認定者の状況</t>
  </si>
  <si>
    <t>２　介護度別居宅介護サービスの受給者数</t>
  </si>
  <si>
    <t>区　　　　　　　　　　　分</t>
  </si>
  <si>
    <t>％</t>
  </si>
  <si>
    <t>利　　　用　　　率　　（％）</t>
  </si>
  <si>
    <r>
      <t xml:space="preserve">区　　　　　　　　　　　 </t>
    </r>
    <r>
      <rPr>
        <sz val="11"/>
        <rFont val="ＭＳ Ｐゴシック"/>
        <family val="3"/>
      </rPr>
      <t xml:space="preserve">  </t>
    </r>
    <r>
      <rPr>
        <sz val="11"/>
        <rFont val="ＭＳ Ｐゴシック"/>
        <family val="3"/>
      </rPr>
      <t>分</t>
    </r>
  </si>
  <si>
    <r>
      <t>支　給  限  度  額</t>
    </r>
    <r>
      <rPr>
        <sz val="11"/>
        <rFont val="ＭＳ Ｐゴシック"/>
        <family val="3"/>
      </rPr>
      <t xml:space="preserve"> </t>
    </r>
    <r>
      <rPr>
        <sz val="11"/>
        <rFont val="ＭＳ Ｐゴシック"/>
        <family val="3"/>
      </rPr>
      <t>（円）</t>
    </r>
  </si>
  <si>
    <t>区     分</t>
  </si>
  <si>
    <t>要介護１</t>
  </si>
  <si>
    <t>要介護２</t>
  </si>
  <si>
    <t>要介護３</t>
  </si>
  <si>
    <t>要介護４</t>
  </si>
  <si>
    <t>要介護５</t>
  </si>
  <si>
    <t>計</t>
  </si>
  <si>
    <t>人数 (人)</t>
  </si>
  <si>
    <t>割合 (％)</t>
  </si>
  <si>
    <t>区       分</t>
  </si>
  <si>
    <t>居
宅</t>
  </si>
  <si>
    <t>人 員</t>
  </si>
  <si>
    <t>区　　　　　　　　　　分</t>
  </si>
  <si>
    <t>給付額</t>
  </si>
  <si>
    <t>施設サービス給付費（千円）</t>
  </si>
  <si>
    <t>居宅サービス給付費（千円）</t>
  </si>
  <si>
    <t>介 護 保 険 の 実 施 状 況 に つ い て ( 三 重 県 ）</t>
  </si>
  <si>
    <t>四捨五入の関係で１００％にならないことがあります。</t>
  </si>
  <si>
    <t>注２：第２号被保険者も含みます。</t>
  </si>
  <si>
    <t>※支給限度額に対する利用率（平均）は、　</t>
  </si>
  <si>
    <t>　です。</t>
  </si>
  <si>
    <t>特定入所者介護(支援)サービス費(千円)</t>
  </si>
  <si>
    <r>
      <t>平成12年</t>
    </r>
    <r>
      <rPr>
        <sz val="11"/>
        <rFont val="ＭＳ Ｐゴシック"/>
        <family val="3"/>
      </rPr>
      <t>4</t>
    </r>
    <r>
      <rPr>
        <sz val="11"/>
        <rFont val="ＭＳ Ｐゴシック"/>
        <family val="3"/>
      </rPr>
      <t>月</t>
    </r>
  </si>
  <si>
    <t xml:space="preserve">  北  勢  圏  域    （千円）</t>
  </si>
  <si>
    <t xml:space="preserve">  中勢伊賀圏域    （千円）</t>
  </si>
  <si>
    <t xml:space="preserve">  南勢志摩圏域    （千円）</t>
  </si>
  <si>
    <t xml:space="preserve">  東 紀 州 圏 域   （千円）</t>
  </si>
  <si>
    <t>区　　　　分</t>
  </si>
  <si>
    <t>審査請求
件　　　数</t>
  </si>
  <si>
    <t>取り下げ
件　　　数</t>
  </si>
  <si>
    <t>裁　　　　　　決　　　　　　結　　　　　　果</t>
  </si>
  <si>
    <t>審理中</t>
  </si>
  <si>
    <t>却下</t>
  </si>
  <si>
    <t>認容</t>
  </si>
  <si>
    <t>棄却</t>
  </si>
  <si>
    <t>介護認定
関係（件）</t>
  </si>
  <si>
    <t>保険料
関係（件）</t>
  </si>
  <si>
    <t>区分</t>
  </si>
  <si>
    <t>国民健康保険団体連合会</t>
  </si>
  <si>
    <r>
      <t xml:space="preserve">相 </t>
    </r>
    <r>
      <rPr>
        <sz val="11"/>
        <rFont val="ＭＳ Ｐゴシック"/>
        <family val="3"/>
      </rPr>
      <t xml:space="preserve"> </t>
    </r>
    <r>
      <rPr>
        <sz val="11"/>
        <rFont val="ＭＳ Ｐゴシック"/>
        <family val="3"/>
      </rPr>
      <t>談</t>
    </r>
    <r>
      <rPr>
        <sz val="11"/>
        <rFont val="ＭＳ Ｐゴシック"/>
        <family val="3"/>
      </rPr>
      <t xml:space="preserve">  </t>
    </r>
    <r>
      <rPr>
        <sz val="11"/>
        <rFont val="ＭＳ Ｐゴシック"/>
        <family val="3"/>
      </rPr>
      <t>件</t>
    </r>
    <r>
      <rPr>
        <sz val="11"/>
        <rFont val="ＭＳ Ｐゴシック"/>
        <family val="3"/>
      </rPr>
      <t xml:space="preserve">  </t>
    </r>
    <r>
      <rPr>
        <sz val="11"/>
        <rFont val="ＭＳ Ｐゴシック"/>
        <family val="3"/>
      </rPr>
      <t>数</t>
    </r>
  </si>
  <si>
    <t>苦情申立件数</t>
  </si>
  <si>
    <t>保険料等制度に関するもの</t>
  </si>
  <si>
    <t>介護認定に関するもの</t>
  </si>
  <si>
    <t>居宅サービスに関するもの</t>
  </si>
  <si>
    <t>施設サービスに関するもの</t>
  </si>
  <si>
    <t>その他</t>
  </si>
  <si>
    <t>※　国民健康保険団体連合会等に寄せられた相談・苦情件数　（国民健康保険団体連合会資料から）</t>
  </si>
  <si>
    <t>全国 (％)</t>
  </si>
  <si>
    <t>要支援１</t>
  </si>
  <si>
    <t>要支援２</t>
  </si>
  <si>
    <t>経過的要介護</t>
  </si>
  <si>
    <r>
      <t>対12年</t>
    </r>
    <r>
      <rPr>
        <sz val="11"/>
        <rFont val="ＭＳ Ｐゴシック"/>
        <family val="3"/>
      </rPr>
      <t>4</t>
    </r>
    <r>
      <rPr>
        <sz val="11"/>
        <rFont val="ＭＳ Ｐゴシック"/>
        <family val="3"/>
      </rPr>
      <t>月比</t>
    </r>
  </si>
  <si>
    <r>
      <t>平成1</t>
    </r>
    <r>
      <rPr>
        <sz val="11"/>
        <rFont val="ＭＳ Ｐゴシック"/>
        <family val="3"/>
      </rPr>
      <t>7</t>
    </r>
    <r>
      <rPr>
        <sz val="11"/>
        <rFont val="ＭＳ Ｐゴシック"/>
        <family val="3"/>
      </rPr>
      <t>年</t>
    </r>
    <r>
      <rPr>
        <sz val="11"/>
        <rFont val="ＭＳ Ｐゴシック"/>
        <family val="3"/>
      </rPr>
      <t>4月</t>
    </r>
  </si>
  <si>
    <t>保険料試算における　　　　　　　　　平成17年度推計介護給付費</t>
  </si>
  <si>
    <t>推計介護給付費からみた　　　　　　　平成１7年度実績の割合</t>
  </si>
  <si>
    <t>（平成１7年度）</t>
  </si>
  <si>
    <r>
      <t>対1</t>
    </r>
    <r>
      <rPr>
        <sz val="11"/>
        <rFont val="ＭＳ Ｐゴシック"/>
        <family val="3"/>
      </rPr>
      <t>7</t>
    </r>
    <r>
      <rPr>
        <sz val="11"/>
        <rFont val="ＭＳ Ｐゴシック"/>
        <family val="3"/>
      </rPr>
      <t>年</t>
    </r>
    <r>
      <rPr>
        <sz val="11"/>
        <rFont val="ＭＳ Ｐゴシック"/>
        <family val="3"/>
      </rPr>
      <t>4</t>
    </r>
    <r>
      <rPr>
        <sz val="11"/>
        <rFont val="ＭＳ Ｐゴシック"/>
        <family val="3"/>
      </rPr>
      <t>月比</t>
    </r>
  </si>
  <si>
    <t>-</t>
  </si>
  <si>
    <t>総数</t>
  </si>
  <si>
    <t>注３：総数は複数の施設を移動された方を除いた受給者数となりますので、三施設の単純計とは異なります。</t>
  </si>
  <si>
    <t>４　施設種類別サービスの受給者数</t>
  </si>
  <si>
    <t>地域密着型サービス給付費（千円）</t>
  </si>
  <si>
    <t>地域　　密着</t>
  </si>
  <si>
    <t>介護老人保健施設</t>
  </si>
  <si>
    <t>介護老人福祉施設</t>
  </si>
  <si>
    <t>介護療養型医療施設</t>
  </si>
  <si>
    <t>要支援１</t>
  </si>
  <si>
    <t>要支援２</t>
  </si>
  <si>
    <t>受   給   者   数  （人）</t>
  </si>
  <si>
    <t>３　介護度別地域密着型サービスの受給者数</t>
  </si>
  <si>
    <t>５　介護給付費の状況</t>
  </si>
  <si>
    <t>６　介護度別支給限度額に対する利用率（訪問・通所・短期入所・地域密着型サービス）</t>
  </si>
  <si>
    <r>
      <t>注１：地域密着型サービスは平成18年</t>
    </r>
    <r>
      <rPr>
        <sz val="11"/>
        <rFont val="ＭＳ Ｐゴシック"/>
        <family val="3"/>
      </rPr>
      <t>4</t>
    </r>
    <r>
      <rPr>
        <sz val="11"/>
        <rFont val="ＭＳ Ｐゴシック"/>
        <family val="3"/>
      </rPr>
      <t>月より始まりました。</t>
    </r>
  </si>
  <si>
    <t>（平成18年11月末現在）</t>
  </si>
  <si>
    <t>（平成18年11月報告）</t>
  </si>
  <si>
    <t>（平成12年4月～平成18年9月）</t>
  </si>
  <si>
    <t>（平成18年9月分）</t>
  </si>
  <si>
    <r>
      <t>平成1</t>
    </r>
    <r>
      <rPr>
        <sz val="11"/>
        <rFont val="ＭＳ Ｐゴシック"/>
        <family val="3"/>
      </rPr>
      <t>8</t>
    </r>
    <r>
      <rPr>
        <sz val="11"/>
        <rFont val="ＭＳ Ｐゴシック"/>
        <family val="3"/>
      </rPr>
      <t>年</t>
    </r>
    <r>
      <rPr>
        <sz val="11"/>
        <rFont val="ＭＳ Ｐゴシック"/>
        <family val="3"/>
      </rPr>
      <t>4</t>
    </r>
    <r>
      <rPr>
        <sz val="11"/>
        <rFont val="ＭＳ Ｐゴシック"/>
        <family val="3"/>
      </rPr>
      <t>月　</t>
    </r>
  </si>
  <si>
    <t>給付額</t>
  </si>
  <si>
    <r>
      <t>対1</t>
    </r>
    <r>
      <rPr>
        <sz val="11"/>
        <rFont val="ＭＳ Ｐゴシック"/>
        <family val="3"/>
      </rPr>
      <t>8</t>
    </r>
    <r>
      <rPr>
        <sz val="11"/>
        <rFont val="ＭＳ Ｐゴシック"/>
        <family val="3"/>
      </rPr>
      <t>年</t>
    </r>
    <r>
      <rPr>
        <sz val="11"/>
        <rFont val="ＭＳ Ｐゴシック"/>
        <family val="3"/>
      </rPr>
      <t>4</t>
    </r>
    <r>
      <rPr>
        <sz val="11"/>
        <rFont val="ＭＳ Ｐゴシック"/>
        <family val="3"/>
      </rPr>
      <t>月比</t>
    </r>
  </si>
  <si>
    <t>-</t>
  </si>
  <si>
    <r>
      <t>平成1</t>
    </r>
    <r>
      <rPr>
        <sz val="11"/>
        <rFont val="ＭＳ Ｐゴシック"/>
        <family val="3"/>
      </rPr>
      <t>8</t>
    </r>
    <r>
      <rPr>
        <sz val="11"/>
        <rFont val="ＭＳ Ｐゴシック"/>
        <family val="3"/>
      </rPr>
      <t>年</t>
    </r>
    <r>
      <rPr>
        <sz val="11"/>
        <rFont val="ＭＳ Ｐゴシック"/>
        <family val="3"/>
      </rPr>
      <t>9</t>
    </r>
    <r>
      <rPr>
        <sz val="11"/>
        <rFont val="ＭＳ Ｐゴシック"/>
        <family val="3"/>
      </rPr>
      <t>月　</t>
    </r>
  </si>
  <si>
    <r>
      <t>注１：全国の割合については、平成1</t>
    </r>
    <r>
      <rPr>
        <sz val="11"/>
        <rFont val="ＭＳ Ｐゴシック"/>
        <family val="3"/>
      </rPr>
      <t>8</t>
    </r>
    <r>
      <rPr>
        <sz val="11"/>
        <rFont val="ＭＳ Ｐゴシック"/>
        <family val="3"/>
      </rPr>
      <t>年</t>
    </r>
    <r>
      <rPr>
        <sz val="11"/>
        <rFont val="ＭＳ Ｐゴシック"/>
        <family val="3"/>
      </rPr>
      <t>11</t>
    </r>
    <r>
      <rPr>
        <sz val="11"/>
        <rFont val="ＭＳ Ｐゴシック"/>
        <family val="3"/>
      </rPr>
      <t>月末現在です。</t>
    </r>
  </si>
  <si>
    <t>注１：数値は、9月サービス分の報告数値です。</t>
  </si>
  <si>
    <t>注３：％については、9月時点における要介護認定者数に対する割合です。</t>
  </si>
  <si>
    <t>　　※（9月の）要介護認定者に占めるサービス受給者（居宅＋地域密着型＋施設）の割合　</t>
  </si>
  <si>
    <r>
      <t>注３：要介護認定者（第１号）の６５歳以上高齢者全体に占める割合は　</t>
    </r>
    <r>
      <rPr>
        <sz val="11"/>
        <rFont val="ＭＳ Ｐゴシック"/>
        <family val="3"/>
      </rPr>
      <t>17.3</t>
    </r>
    <r>
      <rPr>
        <sz val="11"/>
        <rFont val="ＭＳ Ｐゴシック"/>
        <family val="3"/>
      </rPr>
      <t>％　（全国　</t>
    </r>
    <r>
      <rPr>
        <sz val="11"/>
        <rFont val="ＭＳ Ｐゴシック"/>
        <family val="3"/>
      </rPr>
      <t>16.1％</t>
    </r>
    <r>
      <rPr>
        <sz val="11"/>
        <rFont val="ＭＳ Ｐゴシック"/>
        <family val="3"/>
      </rPr>
      <t>）　です。</t>
    </r>
  </si>
  <si>
    <t>9月の認定者数</t>
  </si>
  <si>
    <t>７　保険料試算における推計介護給付費と介護給付費の状況</t>
  </si>
  <si>
    <t>８　苦情等の処理状況（不服審査請求の状況）</t>
  </si>
  <si>
    <t>９　介護保険制度に関する相談・苦情の状況</t>
  </si>
  <si>
    <t>（平成１8年11月末累計）</t>
  </si>
  <si>
    <t>平成１7年度介護給付費実績</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</si>
</sst>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quot; &quot;"/>
    <numFmt numFmtId="177" formatCode="#,##0&quot; &quot;"/>
    <numFmt numFmtId="178" formatCode="#,##0&quot;    &quot;"/>
    <numFmt numFmtId="179" formatCode="0.0%"/>
    <numFmt numFmtId="180" formatCode="#,##0.0&quot; &quot;"/>
    <numFmt numFmtId="181" formatCode="#,##0.0&quot;    &quot;"/>
    <numFmt numFmtId="182" formatCode="#,##0.0&quot;   &quot;"/>
    <numFmt numFmtId="183" formatCode="#,##0.0&quot;  &quot;"/>
    <numFmt numFmtId="184" formatCode="#,##0&quot;   &quot;"/>
    <numFmt numFmtId="185" formatCode="#,##0&quot; &quot;&quot;回&quot;"/>
    <numFmt numFmtId="186" formatCode="#,##0&quot; &quot;&quot;回&quot;&quot; &quot;"/>
    <numFmt numFmtId="187" formatCode="#,##0&quot; &quot;&quot;日&quot;&quot; &quot;"/>
    <numFmt numFmtId="188" formatCode="0.0%&quot; &quot;"/>
    <numFmt numFmtId="189" formatCode="0.0%&quot;   &quot;"/>
    <numFmt numFmtId="190" formatCode="0.00%&quot;   &quot;"/>
    <numFmt numFmtId="191" formatCode="0.000%&quot;   &quot;"/>
    <numFmt numFmtId="192" formatCode="0.000%"/>
    <numFmt numFmtId="193" formatCode="#,##0&quot; &quot;&quot;件&quot;&quot; &quot;"/>
    <numFmt numFmtId="194" formatCode="0.0000%"/>
    <numFmt numFmtId="195" formatCode="0.0%&quot; 　  &quot;"/>
    <numFmt numFmtId="196" formatCode="#,##0.00&quot;   &quot;"/>
    <numFmt numFmtId="197" formatCode="0_);[Red]\(0\)"/>
    <numFmt numFmtId="198" formatCode="#,##0_ "/>
    <numFmt numFmtId="199" formatCode="#,##0_);[Red]\(#,##0\)"/>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sz val="10"/>
      <name val="ＭＳ Ｐゴシック"/>
      <family val="3"/>
    </font>
    <font>
      <sz val="12"/>
      <name val="ＭＳ Ｐゴシック"/>
      <family val="3"/>
    </font>
    <font>
      <b/>
      <sz val="16"/>
      <name val="ＭＳ Ｐゴシック"/>
      <family val="3"/>
    </font>
    <font>
      <sz val="8"/>
      <name val="ＭＳ Ｐゴシック"/>
      <family val="3"/>
    </font>
  </fonts>
  <fills count="2">
    <fill>
      <patternFill/>
    </fill>
    <fill>
      <patternFill patternType="gray125"/>
    </fill>
  </fills>
  <borders count="20">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double"/>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double"/>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double"/>
      <bottom style="thin"/>
    </border>
    <border>
      <left style="thin"/>
      <right style="thin"/>
      <top style="double"/>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63">
    <xf numFmtId="0" fontId="0" fillId="0" borderId="0" xfId="0" applyAlignment="1">
      <alignment/>
    </xf>
    <xf numFmtId="177" fontId="0" fillId="0" borderId="0" xfId="17" applyNumberFormat="1" applyFont="1" applyFill="1" applyBorder="1" applyAlignment="1">
      <alignment vertical="center"/>
    </xf>
    <xf numFmtId="189" fontId="0" fillId="0" borderId="0" xfId="15" applyNumberFormat="1" applyFont="1" applyFill="1" applyBorder="1" applyAlignment="1">
      <alignment vertical="center"/>
    </xf>
    <xf numFmtId="179" fontId="7" fillId="0" borderId="0" xfId="15" applyNumberFormat="1" applyFont="1" applyFill="1" applyBorder="1" applyAlignment="1">
      <alignment horizontal="center" vertical="center"/>
    </xf>
    <xf numFmtId="0" fontId="6" fillId="0" borderId="0" xfId="0" applyFont="1" applyFill="1" applyAlignment="1">
      <alignment vertical="center"/>
    </xf>
    <xf numFmtId="0" fontId="0" fillId="0" borderId="0" xfId="0" applyFont="1" applyFill="1" applyBorder="1" applyAlignment="1">
      <alignment horizontal="center" vertical="center"/>
    </xf>
    <xf numFmtId="177" fontId="7" fillId="0" borderId="0" xfId="17" applyNumberFormat="1" applyFont="1" applyFill="1" applyBorder="1" applyAlignment="1">
      <alignment vertical="center"/>
    </xf>
    <xf numFmtId="0" fontId="0" fillId="0" borderId="0" xfId="0" applyFont="1" applyFill="1" applyAlignment="1">
      <alignment vertical="center"/>
    </xf>
    <xf numFmtId="177" fontId="7" fillId="0" borderId="0" xfId="17" applyNumberFormat="1" applyFont="1" applyFill="1" applyBorder="1" applyAlignment="1">
      <alignment horizontal="right" vertical="center"/>
    </xf>
    <xf numFmtId="0" fontId="5"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179" fontId="0" fillId="0" borderId="0" xfId="0" applyNumberFormat="1" applyFont="1" applyFill="1" applyBorder="1" applyAlignment="1">
      <alignment/>
    </xf>
    <xf numFmtId="0" fontId="6"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179" fontId="0" fillId="0" borderId="0" xfId="0" applyNumberFormat="1" applyFont="1" applyFill="1" applyAlignment="1">
      <alignment vertical="center"/>
    </xf>
    <xf numFmtId="179" fontId="6" fillId="0" borderId="0" xfId="0" applyNumberFormat="1" applyFont="1" applyFill="1" applyAlignment="1">
      <alignment vertical="center"/>
    </xf>
    <xf numFmtId="179" fontId="0" fillId="0" borderId="2" xfId="0" applyNumberFormat="1" applyFont="1" applyFill="1" applyBorder="1" applyAlignment="1">
      <alignment/>
    </xf>
    <xf numFmtId="0" fontId="0" fillId="0" borderId="3" xfId="0" applyFont="1" applyFill="1" applyBorder="1" applyAlignment="1">
      <alignment vertical="center"/>
    </xf>
    <xf numFmtId="178" fontId="7" fillId="0" borderId="0" xfId="17" applyNumberFormat="1" applyFont="1" applyFill="1" applyBorder="1" applyAlignment="1">
      <alignment vertical="center"/>
    </xf>
    <xf numFmtId="0" fontId="6" fillId="0" borderId="0" xfId="0" applyFont="1" applyFill="1" applyBorder="1" applyAlignment="1">
      <alignment horizontal="right"/>
    </xf>
    <xf numFmtId="0" fontId="0" fillId="0" borderId="0" xfId="0" applyFont="1" applyFill="1" applyBorder="1" applyAlignment="1">
      <alignment horizontal="left" vertical="center"/>
    </xf>
    <xf numFmtId="189" fontId="0" fillId="0" borderId="4" xfId="15" applyNumberFormat="1" applyFont="1" applyFill="1" applyBorder="1" applyAlignment="1">
      <alignment vertical="center"/>
    </xf>
    <xf numFmtId="189" fontId="0" fillId="0" borderId="5" xfId="15" applyNumberFormat="1" applyFont="1" applyFill="1" applyBorder="1" applyAlignment="1">
      <alignment vertical="center"/>
    </xf>
    <xf numFmtId="184" fontId="0" fillId="0" borderId="4" xfId="17" applyNumberFormat="1" applyFont="1" applyFill="1" applyBorder="1" applyAlignment="1">
      <alignment vertical="center"/>
    </xf>
    <xf numFmtId="184" fontId="0" fillId="0" borderId="5" xfId="17" applyNumberFormat="1" applyFont="1" applyFill="1" applyBorder="1" applyAlignment="1">
      <alignment vertical="center"/>
    </xf>
    <xf numFmtId="0" fontId="0" fillId="0" borderId="4" xfId="0" applyFont="1" applyFill="1" applyBorder="1" applyAlignment="1">
      <alignment horizontal="center" vertical="center"/>
    </xf>
    <xf numFmtId="184" fontId="0" fillId="0" borderId="3" xfId="17" applyNumberFormat="1" applyFont="1" applyFill="1" applyBorder="1" applyAlignment="1">
      <alignment vertical="center"/>
    </xf>
    <xf numFmtId="0" fontId="0" fillId="0" borderId="1" xfId="0" applyFont="1" applyFill="1" applyBorder="1" applyAlignment="1">
      <alignment horizontal="center" vertical="center"/>
    </xf>
    <xf numFmtId="178" fontId="7" fillId="0" borderId="6" xfId="17" applyNumberFormat="1" applyFont="1" applyFill="1" applyBorder="1" applyAlignment="1">
      <alignment vertical="center"/>
    </xf>
    <xf numFmtId="0" fontId="0" fillId="0" borderId="4" xfId="0" applyFont="1" applyFill="1" applyBorder="1" applyAlignment="1">
      <alignment horizontal="center" vertical="center"/>
    </xf>
    <xf numFmtId="0" fontId="6" fillId="0" borderId="2" xfId="0" applyFont="1" applyFill="1" applyBorder="1" applyAlignment="1">
      <alignment horizontal="right"/>
    </xf>
    <xf numFmtId="184" fontId="7"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84" fontId="0" fillId="0" borderId="1" xfId="17" applyNumberFormat="1" applyFont="1" applyFill="1" applyBorder="1" applyAlignment="1">
      <alignment vertical="center"/>
    </xf>
    <xf numFmtId="189" fontId="0" fillId="0" borderId="1" xfId="15" applyNumberFormat="1" applyFont="1" applyFill="1" applyBorder="1" applyAlignment="1">
      <alignment vertical="center"/>
    </xf>
    <xf numFmtId="184" fontId="0" fillId="0" borderId="7" xfId="17" applyNumberFormat="1" applyFont="1" applyFill="1" applyBorder="1" applyAlignment="1">
      <alignment vertical="center"/>
    </xf>
    <xf numFmtId="189" fontId="0" fillId="0" borderId="7" xfId="15" applyNumberFormat="1" applyFont="1" applyFill="1" applyBorder="1" applyAlignment="1">
      <alignment vertical="center"/>
    </xf>
    <xf numFmtId="0" fontId="6" fillId="0" borderId="0" xfId="0" applyFont="1" applyFill="1" applyBorder="1" applyAlignment="1">
      <alignment/>
    </xf>
    <xf numFmtId="0" fontId="0" fillId="0" borderId="7" xfId="0" applyFont="1" applyFill="1" applyBorder="1" applyAlignment="1">
      <alignment horizontal="center" vertical="center"/>
    </xf>
    <xf numFmtId="0" fontId="6" fillId="0" borderId="2" xfId="0" applyFont="1" applyFill="1" applyBorder="1" applyAlignment="1">
      <alignment vertical="center"/>
    </xf>
    <xf numFmtId="0" fontId="0" fillId="0" borderId="0" xfId="0" applyFont="1" applyFill="1" applyAlignment="1">
      <alignment horizontal="left" vertical="center"/>
    </xf>
    <xf numFmtId="0" fontId="0" fillId="0" borderId="8" xfId="0" applyFont="1" applyFill="1" applyBorder="1" applyAlignment="1">
      <alignment vertical="center"/>
    </xf>
    <xf numFmtId="0" fontId="9" fillId="0" borderId="0" xfId="0" applyFont="1" applyFill="1" applyAlignment="1">
      <alignment horizontal="left" vertical="center"/>
    </xf>
    <xf numFmtId="0" fontId="0" fillId="0" borderId="5" xfId="0" applyFont="1" applyFill="1" applyBorder="1" applyAlignment="1">
      <alignment horizontal="center" vertical="center" shrinkToFit="1"/>
    </xf>
    <xf numFmtId="0" fontId="0" fillId="0" borderId="0" xfId="0" applyFont="1" applyFill="1" applyBorder="1" applyAlignment="1">
      <alignment/>
    </xf>
    <xf numFmtId="0" fontId="0" fillId="0" borderId="4" xfId="0" applyFont="1" applyFill="1" applyBorder="1" applyAlignment="1">
      <alignment vertical="center" shrinkToFit="1"/>
    </xf>
    <xf numFmtId="0" fontId="0" fillId="0" borderId="4" xfId="0" applyFont="1" applyFill="1" applyBorder="1" applyAlignment="1">
      <alignment horizontal="center" vertical="center" shrinkToFit="1"/>
    </xf>
    <xf numFmtId="177" fontId="0" fillId="0" borderId="4" xfId="17" applyNumberFormat="1" applyFont="1" applyFill="1" applyBorder="1" applyAlignment="1">
      <alignment horizontal="right" vertical="center" shrinkToFit="1"/>
    </xf>
    <xf numFmtId="177" fontId="0" fillId="0" borderId="9" xfId="17" applyNumberFormat="1" applyFont="1" applyFill="1" applyBorder="1" applyAlignment="1">
      <alignment horizontal="right" vertical="center" shrinkToFit="1"/>
    </xf>
    <xf numFmtId="177" fontId="0" fillId="0" borderId="9" xfId="17" applyNumberFormat="1" applyFont="1" applyFill="1" applyBorder="1" applyAlignment="1">
      <alignment vertical="center"/>
    </xf>
    <xf numFmtId="189" fontId="0" fillId="0" borderId="9" xfId="15" applyNumberFormat="1" applyFont="1" applyFill="1" applyBorder="1" applyAlignment="1">
      <alignment vertical="center"/>
    </xf>
    <xf numFmtId="177" fontId="0" fillId="0" borderId="10" xfId="17" applyNumberFormat="1" applyFont="1" applyFill="1" applyBorder="1" applyAlignment="1">
      <alignment horizontal="center" vertical="center" shrinkToFit="1"/>
    </xf>
    <xf numFmtId="177" fontId="0" fillId="0" borderId="10" xfId="17" applyNumberFormat="1"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shrinkToFit="1"/>
    </xf>
    <xf numFmtId="184" fontId="7" fillId="0" borderId="1" xfId="17" applyNumberFormat="1" applyFont="1" applyFill="1" applyBorder="1" applyAlignment="1">
      <alignment vertical="center"/>
    </xf>
    <xf numFmtId="0" fontId="0" fillId="0" borderId="6" xfId="0" applyFont="1" applyFill="1" applyBorder="1" applyAlignment="1">
      <alignment vertical="center"/>
    </xf>
    <xf numFmtId="0" fontId="0" fillId="0" borderId="11" xfId="0" applyFont="1" applyFill="1" applyBorder="1" applyAlignment="1">
      <alignment vertical="center"/>
    </xf>
    <xf numFmtId="178" fontId="7" fillId="0" borderId="12" xfId="17" applyNumberFormat="1" applyFont="1" applyFill="1" applyBorder="1" applyAlignment="1">
      <alignment vertical="center"/>
    </xf>
    <xf numFmtId="178" fontId="7" fillId="0" borderId="4" xfId="17" applyNumberFormat="1" applyFont="1" applyFill="1" applyBorder="1" applyAlignment="1">
      <alignment vertical="center"/>
    </xf>
    <xf numFmtId="178" fontId="7" fillId="0" borderId="1" xfId="17" applyNumberFormat="1" applyFont="1" applyFill="1" applyBorder="1" applyAlignment="1">
      <alignment vertical="center"/>
    </xf>
    <xf numFmtId="0" fontId="6" fillId="0" borderId="0" xfId="0" applyFont="1" applyFill="1" applyAlignment="1">
      <alignment horizontal="right" vertical="center"/>
    </xf>
    <xf numFmtId="177" fontId="0" fillId="0" borderId="10" xfId="17" applyNumberFormat="1" applyFont="1" applyFill="1" applyBorder="1" applyAlignment="1">
      <alignment horizontal="center" vertical="center"/>
    </xf>
    <xf numFmtId="189" fontId="0" fillId="0" borderId="10" xfId="15" applyNumberFormat="1" applyFont="1" applyFill="1" applyBorder="1" applyAlignment="1">
      <alignment horizontal="center" vertical="center"/>
    </xf>
    <xf numFmtId="179" fontId="0" fillId="0" borderId="2" xfId="0" applyNumberFormat="1" applyFont="1" applyFill="1" applyBorder="1" applyAlignment="1">
      <alignment vertical="center"/>
    </xf>
    <xf numFmtId="0" fontId="0" fillId="0" borderId="0" xfId="0" applyFont="1" applyFill="1" applyBorder="1" applyAlignment="1">
      <alignment vertical="center"/>
    </xf>
    <xf numFmtId="0" fontId="8" fillId="0" borderId="0" xfId="0" applyFont="1" applyFill="1" applyAlignment="1">
      <alignment vertical="center"/>
    </xf>
    <xf numFmtId="177" fontId="0" fillId="0" borderId="9" xfId="17" applyNumberFormat="1" applyFont="1" applyFill="1" applyBorder="1" applyAlignment="1">
      <alignment vertical="center"/>
    </xf>
    <xf numFmtId="177" fontId="0" fillId="0" borderId="4" xfId="17" applyNumberFormat="1" applyFont="1" applyFill="1" applyBorder="1" applyAlignment="1">
      <alignment horizontal="center" vertical="center" shrinkToFit="1"/>
    </xf>
    <xf numFmtId="177" fontId="0" fillId="0" borderId="4" xfId="17" applyNumberFormat="1" applyFont="1" applyFill="1" applyBorder="1" applyAlignment="1">
      <alignment horizontal="center" vertical="center"/>
    </xf>
    <xf numFmtId="189" fontId="0" fillId="0" borderId="4" xfId="15" applyNumberFormat="1" applyFont="1" applyFill="1" applyBorder="1" applyAlignment="1">
      <alignment horizontal="center" vertical="center"/>
    </xf>
    <xf numFmtId="0" fontId="9" fillId="0" borderId="4" xfId="0" applyFont="1" applyFill="1" applyBorder="1" applyAlignment="1">
      <alignment horizontal="center" vertical="center"/>
    </xf>
    <xf numFmtId="177" fontId="0" fillId="0" borderId="0" xfId="17" applyNumberFormat="1" applyFont="1" applyFill="1" applyBorder="1" applyAlignment="1">
      <alignment horizontal="right" vertical="center" shrinkToFit="1"/>
    </xf>
    <xf numFmtId="179" fontId="7" fillId="0" borderId="4" xfId="15" applyNumberFormat="1" applyFont="1" applyFill="1" applyBorder="1" applyAlignment="1">
      <alignment horizontal="centerContinuous" vertical="center"/>
    </xf>
    <xf numFmtId="179" fontId="7" fillId="0" borderId="1" xfId="15" applyNumberFormat="1" applyFont="1" applyFill="1" applyBorder="1" applyAlignment="1">
      <alignment horizontal="centerContinuous" vertical="center"/>
    </xf>
    <xf numFmtId="0" fontId="6" fillId="0" borderId="13" xfId="0" applyFont="1" applyFill="1" applyBorder="1" applyAlignment="1">
      <alignment vertical="center"/>
    </xf>
    <xf numFmtId="189" fontId="0" fillId="0" borderId="1" xfId="15" applyNumberFormat="1" applyFont="1" applyFill="1" applyBorder="1" applyAlignment="1">
      <alignment vertical="center"/>
    </xf>
    <xf numFmtId="189" fontId="0" fillId="0" borderId="1" xfId="15" applyNumberFormat="1" applyFont="1" applyFill="1" applyBorder="1" applyAlignment="1">
      <alignment horizontal="center" vertical="center"/>
    </xf>
    <xf numFmtId="189" fontId="0" fillId="0" borderId="13" xfId="15" applyNumberFormat="1" applyFont="1" applyFill="1" applyBorder="1" applyAlignment="1">
      <alignment vertical="center"/>
    </xf>
    <xf numFmtId="189" fontId="0" fillId="0" borderId="14" xfId="15" applyNumberFormat="1" applyFont="1" applyFill="1" applyBorder="1" applyAlignment="1">
      <alignment horizontal="center" vertical="center"/>
    </xf>
    <xf numFmtId="177" fontId="0" fillId="0" borderId="15" xfId="17" applyNumberFormat="1" applyFont="1" applyFill="1" applyBorder="1" applyAlignment="1">
      <alignment vertical="center"/>
    </xf>
    <xf numFmtId="189" fontId="0" fillId="0" borderId="16" xfId="15" applyNumberFormat="1" applyFont="1" applyFill="1" applyBorder="1" applyAlignment="1">
      <alignment vertical="center"/>
    </xf>
    <xf numFmtId="0" fontId="4" fillId="0" borderId="3" xfId="0" applyFont="1" applyFill="1" applyBorder="1" applyAlignment="1">
      <alignment horizontal="distributed" vertical="center"/>
    </xf>
    <xf numFmtId="0" fontId="4" fillId="0" borderId="5" xfId="0" applyFont="1" applyFill="1" applyBorder="1" applyAlignment="1">
      <alignment horizontal="distributed"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4" xfId="0" applyFont="1" applyFill="1" applyBorder="1" applyAlignment="1">
      <alignment horizontal="distributed" vertical="center"/>
    </xf>
    <xf numFmtId="184" fontId="0" fillId="0" borderId="4" xfId="17" applyNumberFormat="1" applyFont="1" applyFill="1" applyBorder="1" applyAlignment="1">
      <alignment horizontal="center" vertical="center"/>
    </xf>
    <xf numFmtId="184" fontId="0" fillId="0" borderId="5" xfId="17" applyNumberFormat="1" applyFont="1" applyFill="1" applyBorder="1" applyAlignment="1">
      <alignment horizontal="center" vertical="center"/>
    </xf>
    <xf numFmtId="193" fontId="7" fillId="0" borderId="0" xfId="0" applyNumberFormat="1" applyFont="1" applyFill="1" applyBorder="1" applyAlignment="1">
      <alignment horizontal="right" vertical="center"/>
    </xf>
    <xf numFmtId="0" fontId="6" fillId="0" borderId="4"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5" xfId="0" applyFont="1" applyFill="1" applyBorder="1" applyAlignment="1">
      <alignment horizontal="distributed" vertical="center"/>
    </xf>
    <xf numFmtId="193" fontId="7" fillId="0" borderId="4" xfId="0" applyNumberFormat="1" applyFont="1" applyFill="1" applyBorder="1" applyAlignment="1">
      <alignment horizontal="center" vertical="center"/>
    </xf>
    <xf numFmtId="193" fontId="7" fillId="0" borderId="5"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177" fontId="7" fillId="0" borderId="4" xfId="17" applyNumberFormat="1" applyFont="1" applyFill="1" applyBorder="1" applyAlignment="1">
      <alignment horizontal="right" vertical="center" indent="2"/>
    </xf>
    <xf numFmtId="177" fontId="7" fillId="0" borderId="5" xfId="17" applyNumberFormat="1" applyFont="1" applyFill="1" applyBorder="1" applyAlignment="1">
      <alignment horizontal="right" vertical="center" indent="2"/>
    </xf>
    <xf numFmtId="179" fontId="7" fillId="0" borderId="4" xfId="17" applyNumberFormat="1" applyFont="1" applyFill="1" applyBorder="1" applyAlignment="1">
      <alignment horizontal="right" vertical="center" indent="3"/>
    </xf>
    <xf numFmtId="179" fontId="7" fillId="0" borderId="5" xfId="17" applyNumberFormat="1" applyFont="1" applyFill="1" applyBorder="1" applyAlignment="1">
      <alignment horizontal="right" vertical="center" indent="3"/>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0" fillId="0" borderId="0" xfId="0" applyFont="1" applyFill="1" applyBorder="1" applyAlignment="1">
      <alignment horizontal="lef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184" fontId="0" fillId="0" borderId="3" xfId="17"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textRotation="255" wrapText="1"/>
    </xf>
    <xf numFmtId="0" fontId="0" fillId="0" borderId="13" xfId="0" applyFont="1" applyFill="1" applyBorder="1" applyAlignment="1">
      <alignment horizontal="center" vertical="center" textRotation="255"/>
    </xf>
    <xf numFmtId="0" fontId="6" fillId="0" borderId="2" xfId="0" applyFont="1" applyFill="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4"/>
  <sheetViews>
    <sheetView tabSelected="1" workbookViewId="0" topLeftCell="A64">
      <selection activeCell="H72" sqref="H72"/>
    </sheetView>
  </sheetViews>
  <sheetFormatPr defaultColWidth="9.00390625" defaultRowHeight="21.75" customHeight="1"/>
  <cols>
    <col min="1" max="1" width="4.625" style="4" customWidth="1"/>
    <col min="2" max="2" width="6.125" style="4" customWidth="1"/>
    <col min="3" max="11" width="10.625" style="4" customWidth="1"/>
    <col min="12" max="16" width="5.875" style="4" customWidth="1"/>
    <col min="17" max="16384" width="9.00390625" style="4" customWidth="1"/>
  </cols>
  <sheetData>
    <row r="1" spans="1:16" ht="21.75" customHeight="1">
      <c r="A1" s="149" t="s">
        <v>29</v>
      </c>
      <c r="B1" s="149"/>
      <c r="C1" s="149"/>
      <c r="D1" s="149"/>
      <c r="E1" s="149"/>
      <c r="F1" s="149"/>
      <c r="G1" s="149"/>
      <c r="H1" s="149"/>
      <c r="I1" s="149"/>
      <c r="J1" s="149"/>
      <c r="K1" s="149"/>
      <c r="L1" s="73"/>
      <c r="M1" s="73"/>
      <c r="N1" s="73"/>
      <c r="O1" s="73"/>
      <c r="P1" s="73"/>
    </row>
    <row r="3" spans="1:13" ht="21.75" customHeight="1">
      <c r="A3" s="9" t="s">
        <v>6</v>
      </c>
      <c r="K3" s="36" t="s">
        <v>86</v>
      </c>
      <c r="L3" s="44"/>
      <c r="M3" s="44"/>
    </row>
    <row r="4" spans="1:11" ht="21.75" customHeight="1">
      <c r="A4" s="146" t="s">
        <v>13</v>
      </c>
      <c r="B4" s="147"/>
      <c r="C4" s="31" t="s">
        <v>61</v>
      </c>
      <c r="D4" s="45" t="s">
        <v>62</v>
      </c>
      <c r="E4" s="50" t="s">
        <v>63</v>
      </c>
      <c r="F4" s="31" t="s">
        <v>14</v>
      </c>
      <c r="G4" s="31" t="s">
        <v>15</v>
      </c>
      <c r="H4" s="31" t="s">
        <v>16</v>
      </c>
      <c r="I4" s="31" t="s">
        <v>17</v>
      </c>
      <c r="J4" s="31" t="s">
        <v>18</v>
      </c>
      <c r="K4" s="13" t="s">
        <v>19</v>
      </c>
    </row>
    <row r="5" spans="1:11" ht="21.75" customHeight="1">
      <c r="A5" s="150" t="s">
        <v>20</v>
      </c>
      <c r="B5" s="151"/>
      <c r="C5" s="29">
        <v>6273</v>
      </c>
      <c r="D5" s="42">
        <v>7985</v>
      </c>
      <c r="E5" s="30">
        <v>2720</v>
      </c>
      <c r="F5" s="29">
        <v>17077</v>
      </c>
      <c r="G5" s="29">
        <v>12030</v>
      </c>
      <c r="H5" s="29">
        <v>11043</v>
      </c>
      <c r="I5" s="29">
        <v>9225</v>
      </c>
      <c r="J5" s="29">
        <v>7277</v>
      </c>
      <c r="K5" s="40">
        <f>SUM(C5:J5)</f>
        <v>73630</v>
      </c>
    </row>
    <row r="6" spans="1:11" ht="21.75" customHeight="1">
      <c r="A6" s="150" t="s">
        <v>21</v>
      </c>
      <c r="B6" s="151"/>
      <c r="C6" s="27">
        <f>C5/K5</f>
        <v>0.08519625152790981</v>
      </c>
      <c r="D6" s="43">
        <f>D5/K5</f>
        <v>0.10844764362352302</v>
      </c>
      <c r="E6" s="28">
        <f>E5/K5</f>
        <v>0.036941464077142466</v>
      </c>
      <c r="F6" s="27">
        <f>F5/K5</f>
        <v>0.23192991986961836</v>
      </c>
      <c r="G6" s="27">
        <f>G5/K5</f>
        <v>0.16338449001765584</v>
      </c>
      <c r="H6" s="27">
        <f>H5/K5</f>
        <v>0.1499796278690751</v>
      </c>
      <c r="I6" s="27">
        <f>I5/K5</f>
        <v>0.12528860518810267</v>
      </c>
      <c r="J6" s="27">
        <f>J5/K5</f>
        <v>0.0988319978269727</v>
      </c>
      <c r="K6" s="41">
        <v>0.999</v>
      </c>
    </row>
    <row r="7" spans="1:11" ht="21.75" customHeight="1">
      <c r="A7" s="150" t="s">
        <v>60</v>
      </c>
      <c r="B7" s="151"/>
      <c r="C7" s="27">
        <v>0.09441717838679108</v>
      </c>
      <c r="D7" s="43">
        <v>0.08900848286861185</v>
      </c>
      <c r="E7" s="28">
        <v>0.048213485300122774</v>
      </c>
      <c r="F7" s="27">
        <v>0.23463876539975806</v>
      </c>
      <c r="G7" s="27">
        <v>0.16241178691353111</v>
      </c>
      <c r="H7" s="27">
        <v>0.13950935599178227</v>
      </c>
      <c r="I7" s="27">
        <v>0.12187897556569453</v>
      </c>
      <c r="J7" s="27">
        <v>0.10992196957370833</v>
      </c>
      <c r="K7" s="41">
        <v>1</v>
      </c>
    </row>
    <row r="8" spans="1:16" ht="19.5" customHeight="1">
      <c r="A8" s="10"/>
      <c r="B8" s="48" t="s">
        <v>95</v>
      </c>
      <c r="C8" s="48"/>
      <c r="D8" s="48"/>
      <c r="E8" s="48"/>
      <c r="F8" s="48"/>
      <c r="G8" s="48"/>
      <c r="H8" s="48"/>
      <c r="I8" s="49" t="s">
        <v>30</v>
      </c>
      <c r="J8" s="48"/>
      <c r="K8" s="47"/>
      <c r="N8" s="11"/>
      <c r="P8" s="10"/>
    </row>
    <row r="9" spans="1:16" ht="19.5" customHeight="1">
      <c r="A9" s="10"/>
      <c r="B9" s="26" t="s">
        <v>31</v>
      </c>
      <c r="C9" s="26"/>
      <c r="D9" s="26"/>
      <c r="E9" s="26"/>
      <c r="F9" s="26"/>
      <c r="G9" s="26"/>
      <c r="H9" s="26"/>
      <c r="I9" s="26"/>
      <c r="J9" s="26"/>
      <c r="K9" s="10"/>
      <c r="L9" s="10"/>
      <c r="M9" s="10"/>
      <c r="N9" s="10"/>
      <c r="O9" s="10"/>
      <c r="P9" s="10"/>
    </row>
    <row r="10" spans="1:16" ht="19.5" customHeight="1">
      <c r="A10" s="10"/>
      <c r="B10" s="7" t="s">
        <v>99</v>
      </c>
      <c r="C10" s="7"/>
      <c r="D10" s="7"/>
      <c r="E10" s="7"/>
      <c r="F10" s="7"/>
      <c r="G10" s="7"/>
      <c r="H10" s="7"/>
      <c r="I10" s="7"/>
      <c r="J10" s="7"/>
      <c r="K10" s="10"/>
      <c r="L10" s="10"/>
      <c r="M10" s="10"/>
      <c r="N10" s="10"/>
      <c r="O10" s="10"/>
      <c r="P10" s="10"/>
    </row>
    <row r="12" spans="1:12" ht="21.75" customHeight="1">
      <c r="A12" s="9" t="s">
        <v>7</v>
      </c>
      <c r="E12" s="46"/>
      <c r="F12" s="46"/>
      <c r="K12" s="25" t="s">
        <v>87</v>
      </c>
      <c r="L12" s="44"/>
    </row>
    <row r="13" spans="1:11" ht="21.75" customHeight="1">
      <c r="A13" s="146" t="s">
        <v>22</v>
      </c>
      <c r="B13" s="147"/>
      <c r="C13" s="31" t="s">
        <v>61</v>
      </c>
      <c r="D13" s="45" t="s">
        <v>62</v>
      </c>
      <c r="E13" s="50" t="s">
        <v>63</v>
      </c>
      <c r="F13" s="31" t="s">
        <v>14</v>
      </c>
      <c r="G13" s="31" t="s">
        <v>15</v>
      </c>
      <c r="H13" s="31" t="s">
        <v>16</v>
      </c>
      <c r="I13" s="31" t="s">
        <v>17</v>
      </c>
      <c r="J13" s="31" t="s">
        <v>18</v>
      </c>
      <c r="K13" s="13" t="s">
        <v>19</v>
      </c>
    </row>
    <row r="14" spans="1:11" ht="21.75" customHeight="1">
      <c r="A14" s="152" t="s">
        <v>23</v>
      </c>
      <c r="B14" s="13" t="s">
        <v>24</v>
      </c>
      <c r="C14" s="40">
        <v>2075</v>
      </c>
      <c r="D14" s="42">
        <v>3177</v>
      </c>
      <c r="E14" s="32">
        <v>2148</v>
      </c>
      <c r="F14" s="29">
        <v>12450</v>
      </c>
      <c r="G14" s="29">
        <v>8031</v>
      </c>
      <c r="H14" s="29">
        <v>6294</v>
      </c>
      <c r="I14" s="29">
        <v>4217</v>
      </c>
      <c r="J14" s="29">
        <v>2385</v>
      </c>
      <c r="K14" s="40">
        <f>SUM(C14:J14)</f>
        <v>40777</v>
      </c>
    </row>
    <row r="15" spans="1:11" ht="21.75" customHeight="1">
      <c r="A15" s="153"/>
      <c r="B15" s="13" t="s">
        <v>9</v>
      </c>
      <c r="C15" s="41">
        <f aca="true" t="shared" si="0" ref="C15:K15">C14/C16</f>
        <v>0.4117063492063492</v>
      </c>
      <c r="D15" s="43">
        <f t="shared" si="0"/>
        <v>0.49671669793621015</v>
      </c>
      <c r="E15" s="28">
        <f t="shared" si="0"/>
        <v>0.47882300490414625</v>
      </c>
      <c r="F15" s="41">
        <f t="shared" si="0"/>
        <v>0.657720957261345</v>
      </c>
      <c r="G15" s="41">
        <f t="shared" si="0"/>
        <v>0.6959875205823728</v>
      </c>
      <c r="H15" s="27">
        <f t="shared" si="0"/>
        <v>0.5896018735362998</v>
      </c>
      <c r="I15" s="27">
        <f t="shared" si="0"/>
        <v>0.4573256696670643</v>
      </c>
      <c r="J15" s="27">
        <f t="shared" si="0"/>
        <v>0.3295564460411773</v>
      </c>
      <c r="K15" s="41">
        <f t="shared" si="0"/>
        <v>0.554615562477048</v>
      </c>
    </row>
    <row r="16" spans="1:11" ht="21.75" customHeight="1">
      <c r="A16" s="155" t="s">
        <v>100</v>
      </c>
      <c r="B16" s="156"/>
      <c r="C16" s="40">
        <v>5040</v>
      </c>
      <c r="D16" s="42">
        <v>6396</v>
      </c>
      <c r="E16" s="32">
        <v>4486</v>
      </c>
      <c r="F16" s="29">
        <v>18929</v>
      </c>
      <c r="G16" s="29">
        <v>11539</v>
      </c>
      <c r="H16" s="29">
        <v>10675</v>
      </c>
      <c r="I16" s="29">
        <v>9221</v>
      </c>
      <c r="J16" s="29">
        <v>7237</v>
      </c>
      <c r="K16" s="40">
        <f>SUM(C16:J16)</f>
        <v>73523</v>
      </c>
    </row>
    <row r="17" spans="1:16" ht="19.5" customHeight="1">
      <c r="A17" s="10"/>
      <c r="B17" s="154" t="s">
        <v>96</v>
      </c>
      <c r="C17" s="154"/>
      <c r="D17" s="154"/>
      <c r="E17" s="154"/>
      <c r="F17" s="154"/>
      <c r="G17" s="154"/>
      <c r="H17" s="154"/>
      <c r="I17" s="10"/>
      <c r="J17" s="10"/>
      <c r="K17" s="10"/>
      <c r="L17" s="10"/>
      <c r="M17" s="10"/>
      <c r="N17" s="10"/>
      <c r="O17" s="10"/>
      <c r="P17" s="10"/>
    </row>
    <row r="18" spans="1:16" ht="19.5" customHeight="1">
      <c r="A18" s="10"/>
      <c r="B18" s="10" t="s">
        <v>31</v>
      </c>
      <c r="C18" s="12"/>
      <c r="D18" s="12"/>
      <c r="E18" s="12"/>
      <c r="F18" s="12"/>
      <c r="G18" s="12"/>
      <c r="H18" s="12"/>
      <c r="I18" s="10"/>
      <c r="J18" s="10"/>
      <c r="K18" s="10"/>
      <c r="L18" s="10"/>
      <c r="M18" s="10"/>
      <c r="N18" s="10"/>
      <c r="O18" s="10"/>
      <c r="P18" s="10"/>
    </row>
    <row r="19" spans="1:16" ht="19.5" customHeight="1">
      <c r="A19" s="10"/>
      <c r="B19" s="10" t="s">
        <v>97</v>
      </c>
      <c r="C19" s="10"/>
      <c r="D19" s="10"/>
      <c r="E19" s="10"/>
      <c r="F19" s="10"/>
      <c r="G19" s="10"/>
      <c r="H19" s="10"/>
      <c r="I19" s="10"/>
      <c r="J19" s="10"/>
      <c r="K19" s="10"/>
      <c r="L19" s="10"/>
      <c r="M19" s="10"/>
      <c r="N19" s="10"/>
      <c r="O19" s="10"/>
      <c r="P19" s="10"/>
    </row>
    <row r="20" spans="1:16" ht="19.5" customHeight="1">
      <c r="A20" s="10"/>
      <c r="B20" s="10"/>
      <c r="C20" s="10"/>
      <c r="D20" s="10"/>
      <c r="E20" s="10"/>
      <c r="F20" s="10"/>
      <c r="G20" s="10"/>
      <c r="H20" s="10"/>
      <c r="I20" s="10"/>
      <c r="J20" s="10"/>
      <c r="K20" s="10"/>
      <c r="L20" s="10"/>
      <c r="M20" s="10"/>
      <c r="N20" s="10"/>
      <c r="O20" s="10"/>
      <c r="P20" s="10"/>
    </row>
    <row r="21" spans="1:12" ht="21.75" customHeight="1">
      <c r="A21" s="9" t="s">
        <v>82</v>
      </c>
      <c r="E21" s="46"/>
      <c r="F21" s="46"/>
      <c r="K21" s="25" t="str">
        <f>K12</f>
        <v>（平成18年11月報告）</v>
      </c>
      <c r="L21" s="44"/>
    </row>
    <row r="22" spans="1:11" ht="21.75" customHeight="1">
      <c r="A22" s="146" t="s">
        <v>22</v>
      </c>
      <c r="B22" s="147"/>
      <c r="C22" s="31" t="s">
        <v>61</v>
      </c>
      <c r="D22" s="45" t="s">
        <v>62</v>
      </c>
      <c r="E22" s="50" t="s">
        <v>63</v>
      </c>
      <c r="F22" s="31" t="s">
        <v>14</v>
      </c>
      <c r="G22" s="31" t="s">
        <v>15</v>
      </c>
      <c r="H22" s="31" t="s">
        <v>16</v>
      </c>
      <c r="I22" s="31" t="s">
        <v>17</v>
      </c>
      <c r="J22" s="31" t="s">
        <v>18</v>
      </c>
      <c r="K22" s="13" t="s">
        <v>19</v>
      </c>
    </row>
    <row r="23" spans="1:11" ht="21.75" customHeight="1">
      <c r="A23" s="160" t="s">
        <v>75</v>
      </c>
      <c r="B23" s="13" t="s">
        <v>24</v>
      </c>
      <c r="C23" s="40">
        <v>1</v>
      </c>
      <c r="D23" s="42">
        <v>3</v>
      </c>
      <c r="E23" s="32">
        <v>0</v>
      </c>
      <c r="F23" s="29">
        <v>428</v>
      </c>
      <c r="G23" s="29">
        <v>502</v>
      </c>
      <c r="H23" s="29">
        <v>614</v>
      </c>
      <c r="I23" s="29">
        <v>300</v>
      </c>
      <c r="J23" s="29">
        <v>110</v>
      </c>
      <c r="K23" s="40">
        <f>SUM(C23:J23)</f>
        <v>1958</v>
      </c>
    </row>
    <row r="24" spans="1:11" ht="21.75" customHeight="1">
      <c r="A24" s="161"/>
      <c r="B24" s="13" t="s">
        <v>9</v>
      </c>
      <c r="C24" s="41">
        <f aca="true" t="shared" si="1" ref="C24:K24">C23/C25</f>
        <v>0.0001984126984126984</v>
      </c>
      <c r="D24" s="43">
        <f t="shared" si="1"/>
        <v>0.00046904315196998124</v>
      </c>
      <c r="E24" s="28">
        <f t="shared" si="1"/>
        <v>0</v>
      </c>
      <c r="F24" s="41">
        <f t="shared" si="1"/>
        <v>0.02261080881187596</v>
      </c>
      <c r="G24" s="41">
        <f t="shared" si="1"/>
        <v>0.043504636450298985</v>
      </c>
      <c r="H24" s="27">
        <f t="shared" si="1"/>
        <v>0.057517564402810306</v>
      </c>
      <c r="I24" s="27">
        <f t="shared" si="1"/>
        <v>0.03253443227415682</v>
      </c>
      <c r="J24" s="27">
        <f t="shared" si="1"/>
        <v>0.015199668370871909</v>
      </c>
      <c r="K24" s="41">
        <f t="shared" si="1"/>
        <v>0.026631122233858794</v>
      </c>
    </row>
    <row r="25" spans="1:11" ht="21.75" customHeight="1">
      <c r="A25" s="155" t="str">
        <f>A16</f>
        <v>9月の認定者数</v>
      </c>
      <c r="B25" s="156"/>
      <c r="C25" s="40">
        <f>C16</f>
        <v>5040</v>
      </c>
      <c r="D25" s="42">
        <f aca="true" t="shared" si="2" ref="D25:K25">D16</f>
        <v>6396</v>
      </c>
      <c r="E25" s="32">
        <f t="shared" si="2"/>
        <v>4486</v>
      </c>
      <c r="F25" s="29">
        <f t="shared" si="2"/>
        <v>18929</v>
      </c>
      <c r="G25" s="29">
        <f t="shared" si="2"/>
        <v>11539</v>
      </c>
      <c r="H25" s="29">
        <f t="shared" si="2"/>
        <v>10675</v>
      </c>
      <c r="I25" s="29">
        <f t="shared" si="2"/>
        <v>9221</v>
      </c>
      <c r="J25" s="29">
        <f t="shared" si="2"/>
        <v>7237</v>
      </c>
      <c r="K25" s="40">
        <f t="shared" si="2"/>
        <v>73523</v>
      </c>
    </row>
    <row r="26" spans="1:16" ht="19.5" customHeight="1">
      <c r="A26" s="10"/>
      <c r="B26" s="154" t="str">
        <f>B17</f>
        <v>注１：数値は、9月サービス分の報告数値です。</v>
      </c>
      <c r="C26" s="154"/>
      <c r="D26" s="154"/>
      <c r="E26" s="154"/>
      <c r="F26" s="154"/>
      <c r="G26" s="154"/>
      <c r="H26" s="154"/>
      <c r="I26" s="10"/>
      <c r="J26" s="10"/>
      <c r="K26" s="10"/>
      <c r="L26" s="10"/>
      <c r="M26" s="10"/>
      <c r="N26" s="10"/>
      <c r="O26" s="10"/>
      <c r="P26" s="10"/>
    </row>
    <row r="27" spans="1:16" ht="19.5" customHeight="1">
      <c r="A27" s="10"/>
      <c r="B27" s="10" t="s">
        <v>31</v>
      </c>
      <c r="C27" s="12"/>
      <c r="D27" s="12"/>
      <c r="E27" s="12"/>
      <c r="F27" s="12"/>
      <c r="G27" s="12"/>
      <c r="H27" s="12"/>
      <c r="I27" s="10"/>
      <c r="J27" s="10"/>
      <c r="K27" s="10"/>
      <c r="L27" s="10"/>
      <c r="M27" s="10"/>
      <c r="N27" s="10"/>
      <c r="O27" s="10"/>
      <c r="P27" s="10"/>
    </row>
    <row r="28" spans="1:16" ht="19.5" customHeight="1">
      <c r="A28" s="10"/>
      <c r="B28" s="10" t="str">
        <f>B19</f>
        <v>注３：％については、9月時点における要介護認定者数に対する割合です。</v>
      </c>
      <c r="C28" s="10"/>
      <c r="D28" s="10"/>
      <c r="E28" s="10"/>
      <c r="F28" s="10"/>
      <c r="G28" s="10"/>
      <c r="H28" s="10"/>
      <c r="I28" s="10"/>
      <c r="J28" s="10"/>
      <c r="K28" s="10"/>
      <c r="L28" s="10"/>
      <c r="M28" s="10"/>
      <c r="N28" s="10"/>
      <c r="O28" s="10"/>
      <c r="P28" s="10"/>
    </row>
    <row r="30" spans="1:11" ht="21.75" customHeight="1">
      <c r="A30" s="9" t="s">
        <v>73</v>
      </c>
      <c r="H30" s="162" t="str">
        <f>K12</f>
        <v>（平成18年11月報告）</v>
      </c>
      <c r="I30" s="162"/>
      <c r="J30" s="162"/>
      <c r="K30" s="162"/>
    </row>
    <row r="31" spans="1:11" ht="21.75" customHeight="1">
      <c r="A31" s="108" t="s">
        <v>8</v>
      </c>
      <c r="B31" s="109"/>
      <c r="C31" s="110"/>
      <c r="D31" s="108" t="s">
        <v>77</v>
      </c>
      <c r="E31" s="109"/>
      <c r="F31" s="108" t="s">
        <v>76</v>
      </c>
      <c r="G31" s="109"/>
      <c r="H31" s="108" t="s">
        <v>78</v>
      </c>
      <c r="I31" s="109"/>
      <c r="J31" s="108" t="s">
        <v>71</v>
      </c>
      <c r="K31" s="110"/>
    </row>
    <row r="32" spans="1:11" ht="21.75" customHeight="1">
      <c r="A32" s="108" t="s">
        <v>81</v>
      </c>
      <c r="B32" s="109"/>
      <c r="C32" s="110"/>
      <c r="D32" s="96">
        <v>5932</v>
      </c>
      <c r="E32" s="148"/>
      <c r="F32" s="96">
        <v>5173</v>
      </c>
      <c r="G32" s="148"/>
      <c r="H32" s="96">
        <v>1431</v>
      </c>
      <c r="I32" s="148"/>
      <c r="J32" s="96">
        <v>12477</v>
      </c>
      <c r="K32" s="97"/>
    </row>
    <row r="33" spans="1:16" ht="19.5" customHeight="1">
      <c r="A33" s="10"/>
      <c r="B33" s="142" t="str">
        <f>B26</f>
        <v>注１：数値は、9月サービス分の報告数値です。</v>
      </c>
      <c r="C33" s="142"/>
      <c r="D33" s="142"/>
      <c r="E33" s="142"/>
      <c r="F33" s="142"/>
      <c r="G33" s="142"/>
      <c r="H33" s="142"/>
      <c r="I33" s="14"/>
      <c r="J33" s="10"/>
      <c r="K33" s="10"/>
      <c r="L33" s="10"/>
      <c r="M33" s="10"/>
      <c r="N33" s="10"/>
      <c r="O33" s="10"/>
      <c r="P33" s="10"/>
    </row>
    <row r="34" spans="1:16" ht="19.5" customHeight="1">
      <c r="A34" s="10"/>
      <c r="B34" s="14" t="s">
        <v>31</v>
      </c>
      <c r="C34" s="14"/>
      <c r="D34" s="14"/>
      <c r="E34" s="14"/>
      <c r="F34" s="14"/>
      <c r="G34" s="14"/>
      <c r="H34" s="14"/>
      <c r="I34" s="14"/>
      <c r="J34" s="10"/>
      <c r="K34" s="10"/>
      <c r="L34" s="10"/>
      <c r="M34" s="10"/>
      <c r="N34" s="10"/>
      <c r="O34" s="10"/>
      <c r="P34" s="10"/>
    </row>
    <row r="35" spans="1:16" ht="19.5" customHeight="1">
      <c r="A35" s="10"/>
      <c r="B35" s="14" t="s">
        <v>72</v>
      </c>
      <c r="C35" s="14"/>
      <c r="D35" s="14"/>
      <c r="E35" s="14"/>
      <c r="F35" s="14"/>
      <c r="G35" s="14"/>
      <c r="H35" s="14"/>
      <c r="I35" s="14"/>
      <c r="J35" s="10"/>
      <c r="K35" s="10"/>
      <c r="L35" s="10"/>
      <c r="M35" s="10"/>
      <c r="N35" s="10"/>
      <c r="O35" s="10"/>
      <c r="P35" s="10"/>
    </row>
    <row r="36" spans="1:16" ht="19.5" customHeight="1">
      <c r="A36" s="51" t="s">
        <v>98</v>
      </c>
      <c r="B36" s="51"/>
      <c r="C36" s="51"/>
      <c r="D36" s="51"/>
      <c r="E36" s="51"/>
      <c r="F36" s="51"/>
      <c r="G36" s="51"/>
      <c r="I36" s="22">
        <f>(K14+K23+J32)/K16</f>
        <v>0.7509486827251336</v>
      </c>
      <c r="J36" s="51"/>
      <c r="L36" s="10"/>
      <c r="M36" s="10"/>
      <c r="N36" s="10"/>
      <c r="O36" s="10"/>
      <c r="P36" s="10"/>
    </row>
    <row r="37" spans="1:16" ht="21.75" customHeight="1">
      <c r="A37" s="10"/>
      <c r="B37" s="15"/>
      <c r="C37" s="15"/>
      <c r="D37" s="15"/>
      <c r="E37" s="15"/>
      <c r="F37" s="15"/>
      <c r="G37" s="15"/>
      <c r="H37" s="15"/>
      <c r="I37" s="15"/>
      <c r="J37" s="15"/>
      <c r="K37" s="16"/>
      <c r="L37" s="10"/>
      <c r="M37" s="10"/>
      <c r="N37" s="10"/>
      <c r="O37" s="10"/>
      <c r="P37" s="10"/>
    </row>
    <row r="38" spans="1:16" ht="21.75" customHeight="1">
      <c r="A38" s="9" t="s">
        <v>83</v>
      </c>
      <c r="I38" s="46" t="s">
        <v>88</v>
      </c>
      <c r="K38" s="17"/>
      <c r="L38" s="17"/>
      <c r="M38" s="17"/>
      <c r="N38" s="17"/>
      <c r="O38" s="17"/>
      <c r="P38" s="17"/>
    </row>
    <row r="39" spans="1:10" ht="21.75" customHeight="1">
      <c r="A39" s="143" t="s">
        <v>25</v>
      </c>
      <c r="B39" s="144"/>
      <c r="C39" s="145"/>
      <c r="D39" s="53" t="s">
        <v>35</v>
      </c>
      <c r="E39" s="146" t="s">
        <v>65</v>
      </c>
      <c r="F39" s="147"/>
      <c r="G39" s="108" t="s">
        <v>90</v>
      </c>
      <c r="H39" s="110"/>
      <c r="I39" s="108" t="s">
        <v>94</v>
      </c>
      <c r="J39" s="110"/>
    </row>
    <row r="40" spans="1:10" ht="21.75" customHeight="1">
      <c r="A40" s="136"/>
      <c r="B40" s="137"/>
      <c r="C40" s="138"/>
      <c r="D40" s="53" t="s">
        <v>26</v>
      </c>
      <c r="E40" s="31" t="s">
        <v>26</v>
      </c>
      <c r="F40" s="52" t="s">
        <v>64</v>
      </c>
      <c r="G40" s="35" t="s">
        <v>91</v>
      </c>
      <c r="H40" s="61" t="s">
        <v>69</v>
      </c>
      <c r="I40" s="35" t="s">
        <v>91</v>
      </c>
      <c r="J40" s="61" t="s">
        <v>92</v>
      </c>
    </row>
    <row r="41" spans="1:10" ht="21.75" customHeight="1">
      <c r="A41" s="130" t="s">
        <v>28</v>
      </c>
      <c r="B41" s="131"/>
      <c r="C41" s="132"/>
      <c r="D41" s="54">
        <v>1067208</v>
      </c>
      <c r="E41" s="38">
        <v>3883840</v>
      </c>
      <c r="F41" s="27">
        <f>E41/D41</f>
        <v>3.639253079062376</v>
      </c>
      <c r="G41" s="39">
        <f>3543160981/1000</f>
        <v>3543160.981</v>
      </c>
      <c r="H41" s="83">
        <f>G41/E41</f>
        <v>0.9122829418822609</v>
      </c>
      <c r="I41" s="39">
        <f>3774275033/1000</f>
        <v>3774275.033</v>
      </c>
      <c r="J41" s="83">
        <f>I41/G41</f>
        <v>1.065228210978653</v>
      </c>
    </row>
    <row r="42" spans="1:10" ht="21.75" customHeight="1">
      <c r="A42" s="139" t="s">
        <v>74</v>
      </c>
      <c r="B42" s="140"/>
      <c r="C42" s="141"/>
      <c r="D42" s="75" t="s">
        <v>70</v>
      </c>
      <c r="E42" s="76" t="s">
        <v>70</v>
      </c>
      <c r="F42" s="77" t="s">
        <v>70</v>
      </c>
      <c r="G42" s="39">
        <f>371323390/1000</f>
        <v>371323.39</v>
      </c>
      <c r="H42" s="84" t="s">
        <v>93</v>
      </c>
      <c r="I42" s="39">
        <f>410124253/1000</f>
        <v>410124.253</v>
      </c>
      <c r="J42" s="83">
        <f>I42/G42</f>
        <v>1.104493452459324</v>
      </c>
    </row>
    <row r="43" spans="1:10" ht="21.75" customHeight="1">
      <c r="A43" s="130" t="s">
        <v>27</v>
      </c>
      <c r="B43" s="131"/>
      <c r="C43" s="132"/>
      <c r="D43" s="55">
        <v>2613767</v>
      </c>
      <c r="E43" s="56">
        <v>3484064</v>
      </c>
      <c r="F43" s="57">
        <f>E43/D43</f>
        <v>1.3329665574628495</v>
      </c>
      <c r="G43" s="74">
        <f>2981034407/1000</f>
        <v>2981034.407</v>
      </c>
      <c r="H43" s="85">
        <f>G43/E43</f>
        <v>0.8556198758116959</v>
      </c>
      <c r="I43" s="74">
        <f>3136291256/1000</f>
        <v>3136291.256</v>
      </c>
      <c r="J43" s="83">
        <f>I43/G43</f>
        <v>1.0520815354010773</v>
      </c>
    </row>
    <row r="44" spans="1:10" ht="21.75" customHeight="1" thickBot="1">
      <c r="A44" s="133" t="s">
        <v>34</v>
      </c>
      <c r="B44" s="134"/>
      <c r="C44" s="135"/>
      <c r="D44" s="58" t="s">
        <v>70</v>
      </c>
      <c r="E44" s="69" t="s">
        <v>70</v>
      </c>
      <c r="F44" s="70" t="s">
        <v>70</v>
      </c>
      <c r="G44" s="59">
        <f>268017901/1000</f>
        <v>268017.901</v>
      </c>
      <c r="H44" s="86" t="s">
        <v>93</v>
      </c>
      <c r="I44" s="59">
        <f>278677992/1000</f>
        <v>278677.992</v>
      </c>
      <c r="J44" s="83">
        <f>I44/G44</f>
        <v>1.0397738022730056</v>
      </c>
    </row>
    <row r="45" spans="1:10" ht="21.75" customHeight="1" thickTop="1">
      <c r="A45" s="136" t="s">
        <v>0</v>
      </c>
      <c r="B45" s="137"/>
      <c r="C45" s="138"/>
      <c r="D45" s="55">
        <f>SUM(D41:D44)</f>
        <v>3680975</v>
      </c>
      <c r="E45" s="56">
        <f>SUM(E41:E44)</f>
        <v>7367904</v>
      </c>
      <c r="F45" s="57">
        <f>E45/D45</f>
        <v>2.0016175062313653</v>
      </c>
      <c r="G45" s="87">
        <f>SUM(G41:G44)</f>
        <v>7163536.6790000005</v>
      </c>
      <c r="H45" s="88">
        <f>G45/E45</f>
        <v>0.9722624886263448</v>
      </c>
      <c r="I45" s="87">
        <f>SUM(I41:I44)</f>
        <v>7599368.533999999</v>
      </c>
      <c r="J45" s="88">
        <f>I45/G45</f>
        <v>1.0608403187600959</v>
      </c>
    </row>
    <row r="46" spans="1:10" ht="21.75" customHeight="1">
      <c r="A46" s="19"/>
      <c r="B46" s="12" t="s">
        <v>85</v>
      </c>
      <c r="C46" s="19"/>
      <c r="D46" s="79"/>
      <c r="E46" s="1"/>
      <c r="F46" s="2"/>
      <c r="G46" s="1"/>
      <c r="H46" s="2"/>
      <c r="I46" s="17"/>
      <c r="J46" s="17"/>
    </row>
    <row r="47" spans="1:16" ht="21.75" customHeight="1">
      <c r="A47" s="18"/>
      <c r="B47" s="19"/>
      <c r="C47" s="19"/>
      <c r="D47" s="19"/>
      <c r="E47" s="1"/>
      <c r="F47" s="1"/>
      <c r="G47" s="1"/>
      <c r="H47" s="1"/>
      <c r="I47" s="2"/>
      <c r="J47" s="2"/>
      <c r="K47" s="1"/>
      <c r="L47" s="1"/>
      <c r="M47" s="2"/>
      <c r="N47" s="2"/>
      <c r="O47" s="17"/>
      <c r="P47" s="17"/>
    </row>
    <row r="48" spans="1:12" ht="21.75" customHeight="1">
      <c r="A48" s="9" t="s">
        <v>84</v>
      </c>
      <c r="J48" s="44"/>
      <c r="K48" s="36" t="s">
        <v>89</v>
      </c>
      <c r="L48" s="44"/>
    </row>
    <row r="49" spans="1:11" ht="21.75" customHeight="1">
      <c r="A49" s="60" t="s">
        <v>11</v>
      </c>
      <c r="B49" s="23"/>
      <c r="C49" s="23"/>
      <c r="D49" s="35" t="s">
        <v>79</v>
      </c>
      <c r="E49" s="35" t="s">
        <v>80</v>
      </c>
      <c r="F49" s="78" t="s">
        <v>63</v>
      </c>
      <c r="G49" s="35" t="s">
        <v>5</v>
      </c>
      <c r="H49" s="35" t="s">
        <v>4</v>
      </c>
      <c r="I49" s="35" t="s">
        <v>3</v>
      </c>
      <c r="J49" s="35" t="s">
        <v>2</v>
      </c>
      <c r="K49" s="33" t="s">
        <v>1</v>
      </c>
    </row>
    <row r="50" spans="1:11" ht="21.75" customHeight="1">
      <c r="A50" s="60" t="s">
        <v>12</v>
      </c>
      <c r="B50" s="23"/>
      <c r="C50" s="23"/>
      <c r="D50" s="37">
        <v>49700</v>
      </c>
      <c r="E50" s="37">
        <v>104000</v>
      </c>
      <c r="F50" s="37">
        <v>61500</v>
      </c>
      <c r="G50" s="37">
        <v>165800</v>
      </c>
      <c r="H50" s="37">
        <v>194800</v>
      </c>
      <c r="I50" s="37">
        <v>267500</v>
      </c>
      <c r="J50" s="37">
        <v>306000</v>
      </c>
      <c r="K50" s="62">
        <v>358300</v>
      </c>
    </row>
    <row r="51" spans="1:11" ht="21.75" customHeight="1">
      <c r="A51" s="60" t="s">
        <v>10</v>
      </c>
      <c r="B51" s="23"/>
      <c r="C51" s="23"/>
      <c r="D51" s="80">
        <v>0.43699</v>
      </c>
      <c r="E51" s="80">
        <v>0.38627</v>
      </c>
      <c r="F51" s="80">
        <v>0.4622</v>
      </c>
      <c r="G51" s="80">
        <v>0.34552</v>
      </c>
      <c r="H51" s="80">
        <v>0.4544</v>
      </c>
      <c r="I51" s="80">
        <v>0.47895</v>
      </c>
      <c r="J51" s="80">
        <v>0.54605</v>
      </c>
      <c r="K51" s="81">
        <v>0.54482</v>
      </c>
    </row>
    <row r="52" spans="3:8" ht="18.75" customHeight="1">
      <c r="C52" s="10"/>
      <c r="D52" s="10"/>
      <c r="E52" s="10"/>
      <c r="H52" s="20"/>
    </row>
    <row r="53" spans="2:7" ht="18.75" customHeight="1">
      <c r="B53" s="10" t="s">
        <v>32</v>
      </c>
      <c r="F53" s="71">
        <v>0.45314</v>
      </c>
      <c r="G53" s="7" t="s">
        <v>33</v>
      </c>
    </row>
    <row r="54" ht="18.75" customHeight="1">
      <c r="G54" s="21"/>
    </row>
    <row r="55" ht="18.75" customHeight="1">
      <c r="G55" s="21"/>
    </row>
    <row r="56" ht="21.75" customHeight="1">
      <c r="G56" s="21"/>
    </row>
    <row r="57" ht="21.75" customHeight="1">
      <c r="A57" s="9" t="s">
        <v>101</v>
      </c>
    </row>
    <row r="58" spans="1:9" ht="45" customHeight="1">
      <c r="A58" s="63" t="s">
        <v>8</v>
      </c>
      <c r="B58" s="48"/>
      <c r="C58" s="64"/>
      <c r="D58" s="124" t="s">
        <v>105</v>
      </c>
      <c r="E58" s="125"/>
      <c r="F58" s="126" t="s">
        <v>66</v>
      </c>
      <c r="G58" s="127"/>
      <c r="H58" s="128" t="s">
        <v>67</v>
      </c>
      <c r="I58" s="129"/>
    </row>
    <row r="59" spans="1:9" ht="21.75" customHeight="1">
      <c r="A59" s="108" t="s">
        <v>36</v>
      </c>
      <c r="B59" s="109"/>
      <c r="C59" s="110"/>
      <c r="D59" s="120">
        <f>32205274998/1000</f>
        <v>32205274.998</v>
      </c>
      <c r="E59" s="121"/>
      <c r="F59" s="120">
        <f>31910419939/1000</f>
        <v>31910419.939</v>
      </c>
      <c r="G59" s="121"/>
      <c r="H59" s="122">
        <f>D59/F59</f>
        <v>1.009240087080134</v>
      </c>
      <c r="I59" s="123"/>
    </row>
    <row r="60" spans="1:9" ht="21.75" customHeight="1">
      <c r="A60" s="108" t="s">
        <v>37</v>
      </c>
      <c r="B60" s="109"/>
      <c r="C60" s="110"/>
      <c r="D60" s="120">
        <f>24656068388/1000</f>
        <v>24656068.388</v>
      </c>
      <c r="E60" s="121"/>
      <c r="F60" s="120">
        <f>25004103834/1000</f>
        <v>25004103.834</v>
      </c>
      <c r="G60" s="121"/>
      <c r="H60" s="122">
        <f>D60/F60</f>
        <v>0.986080867032445</v>
      </c>
      <c r="I60" s="123"/>
    </row>
    <row r="61" spans="1:9" ht="21.75" customHeight="1">
      <c r="A61" s="108" t="s">
        <v>38</v>
      </c>
      <c r="B61" s="109"/>
      <c r="C61" s="110"/>
      <c r="D61" s="120">
        <f>26987023394/1000</f>
        <v>26987023.394</v>
      </c>
      <c r="E61" s="121"/>
      <c r="F61" s="120">
        <f>24231359807/1000</f>
        <v>24231359.807</v>
      </c>
      <c r="G61" s="121"/>
      <c r="H61" s="122">
        <f>D61/F61</f>
        <v>1.113723027058677</v>
      </c>
      <c r="I61" s="123"/>
    </row>
    <row r="62" spans="1:9" ht="21.75" customHeight="1">
      <c r="A62" s="108" t="s">
        <v>39</v>
      </c>
      <c r="B62" s="109"/>
      <c r="C62" s="110"/>
      <c r="D62" s="120">
        <f>6744002560/1000</f>
        <v>6744002.56</v>
      </c>
      <c r="E62" s="121"/>
      <c r="F62" s="120">
        <f>6992711820/1000</f>
        <v>6992711.82</v>
      </c>
      <c r="G62" s="121"/>
      <c r="H62" s="122">
        <f>D62/F62</f>
        <v>0.964433074549324</v>
      </c>
      <c r="I62" s="123"/>
    </row>
    <row r="63" spans="1:9" ht="21.75" customHeight="1">
      <c r="A63" s="108" t="s">
        <v>0</v>
      </c>
      <c r="B63" s="109"/>
      <c r="C63" s="110"/>
      <c r="D63" s="120">
        <f>SUM(D59:E62)</f>
        <v>90592369.34</v>
      </c>
      <c r="E63" s="121"/>
      <c r="F63" s="120">
        <f>SUM(F59:G62)</f>
        <v>88138595.4</v>
      </c>
      <c r="G63" s="121"/>
      <c r="H63" s="122">
        <f>D63/F63</f>
        <v>1.02783994830941</v>
      </c>
      <c r="I63" s="123"/>
    </row>
    <row r="64" spans="1:16" ht="21.75" customHeight="1">
      <c r="A64" s="5"/>
      <c r="B64" s="72"/>
      <c r="C64" s="5"/>
      <c r="D64" s="5"/>
      <c r="E64" s="6"/>
      <c r="F64" s="6"/>
      <c r="G64" s="6"/>
      <c r="H64" s="17"/>
      <c r="I64" s="8"/>
      <c r="J64" s="8"/>
      <c r="K64" s="8"/>
      <c r="L64" s="8"/>
      <c r="M64" s="3"/>
      <c r="N64" s="3"/>
      <c r="O64" s="3"/>
      <c r="P64" s="3"/>
    </row>
    <row r="65" spans="1:13" ht="21.75" customHeight="1">
      <c r="A65" s="5"/>
      <c r="B65" s="5"/>
      <c r="C65" s="5"/>
      <c r="D65" s="5"/>
      <c r="E65" s="6"/>
      <c r="F65" s="6"/>
      <c r="G65" s="6"/>
      <c r="H65" s="6"/>
      <c r="I65" s="6"/>
      <c r="J65" s="6"/>
      <c r="K65" s="3"/>
      <c r="L65" s="3"/>
      <c r="M65" s="3"/>
    </row>
    <row r="66" spans="1:9" ht="21.75" customHeight="1">
      <c r="A66" s="9" t="s">
        <v>102</v>
      </c>
      <c r="E66" s="46"/>
      <c r="F66" s="46"/>
      <c r="I66" s="68" t="s">
        <v>104</v>
      </c>
    </row>
    <row r="67" spans="1:9" ht="21.75" customHeight="1">
      <c r="A67" s="112" t="s">
        <v>40</v>
      </c>
      <c r="B67" s="113"/>
      <c r="C67" s="116" t="s">
        <v>41</v>
      </c>
      <c r="D67" s="118" t="s">
        <v>42</v>
      </c>
      <c r="E67" s="157" t="s">
        <v>44</v>
      </c>
      <c r="F67" s="159" t="s">
        <v>43</v>
      </c>
      <c r="G67" s="109"/>
      <c r="H67" s="109"/>
      <c r="I67" s="110"/>
    </row>
    <row r="68" spans="1:9" ht="21.75" customHeight="1">
      <c r="A68" s="114"/>
      <c r="B68" s="115"/>
      <c r="C68" s="117"/>
      <c r="D68" s="119"/>
      <c r="E68" s="158"/>
      <c r="F68" s="82"/>
      <c r="G68" s="35" t="s">
        <v>45</v>
      </c>
      <c r="H68" s="35" t="s">
        <v>46</v>
      </c>
      <c r="I68" s="33" t="s">
        <v>47</v>
      </c>
    </row>
    <row r="69" spans="1:9" ht="43.5" customHeight="1">
      <c r="A69" s="91" t="s">
        <v>48</v>
      </c>
      <c r="B69" s="92"/>
      <c r="C69" s="34">
        <v>45</v>
      </c>
      <c r="D69" s="34">
        <v>11</v>
      </c>
      <c r="E69" s="34">
        <v>1</v>
      </c>
      <c r="F69" s="34">
        <v>33</v>
      </c>
      <c r="G69" s="34">
        <v>3</v>
      </c>
      <c r="H69" s="34">
        <v>14</v>
      </c>
      <c r="I69" s="65">
        <v>16</v>
      </c>
    </row>
    <row r="70" spans="1:9" ht="43.5" customHeight="1">
      <c r="A70" s="91" t="s">
        <v>49</v>
      </c>
      <c r="B70" s="92"/>
      <c r="C70" s="66">
        <v>23</v>
      </c>
      <c r="D70" s="66">
        <v>5</v>
      </c>
      <c r="E70" s="66">
        <v>2</v>
      </c>
      <c r="F70" s="67">
        <v>16</v>
      </c>
      <c r="G70" s="66">
        <v>6</v>
      </c>
      <c r="H70" s="66">
        <v>0</v>
      </c>
      <c r="I70" s="67">
        <v>10</v>
      </c>
    </row>
    <row r="71" spans="1:16" ht="21.75" customHeight="1">
      <c r="A71" s="5"/>
      <c r="B71" s="5"/>
      <c r="C71" s="24"/>
      <c r="D71" s="24"/>
      <c r="E71" s="24"/>
      <c r="F71" s="24"/>
      <c r="G71" s="24"/>
      <c r="H71" s="24"/>
      <c r="I71" s="24"/>
      <c r="J71" s="24"/>
      <c r="K71" s="24"/>
      <c r="L71" s="24"/>
      <c r="M71" s="24"/>
      <c r="N71" s="24"/>
      <c r="O71" s="24"/>
      <c r="P71" s="24"/>
    </row>
    <row r="72" spans="1:16" ht="21.75" customHeight="1">
      <c r="A72" s="5"/>
      <c r="B72" s="5"/>
      <c r="C72" s="24"/>
      <c r="D72" s="24"/>
      <c r="E72" s="24"/>
      <c r="F72" s="24"/>
      <c r="G72" s="24"/>
      <c r="H72" s="24"/>
      <c r="I72" s="24"/>
      <c r="J72" s="24"/>
      <c r="K72" s="24"/>
      <c r="L72" s="24"/>
      <c r="M72" s="24"/>
      <c r="N72" s="24"/>
      <c r="O72" s="24"/>
      <c r="P72" s="24"/>
    </row>
    <row r="73" spans="1:16" ht="21.75" customHeight="1">
      <c r="A73" s="9" t="s">
        <v>103</v>
      </c>
      <c r="I73" s="44" t="s">
        <v>68</v>
      </c>
      <c r="L73" s="44"/>
      <c r="M73" s="44"/>
      <c r="N73" s="44"/>
      <c r="O73" s="44"/>
      <c r="P73" s="25"/>
    </row>
    <row r="74" spans="1:12" ht="21.75" customHeight="1">
      <c r="A74" s="93" t="s">
        <v>50</v>
      </c>
      <c r="B74" s="94"/>
      <c r="C74" s="104"/>
      <c r="D74" s="108" t="s">
        <v>51</v>
      </c>
      <c r="E74" s="109"/>
      <c r="F74" s="109"/>
      <c r="G74" s="109"/>
      <c r="H74" s="109"/>
      <c r="I74" s="110"/>
      <c r="J74" s="111"/>
      <c r="K74" s="111"/>
      <c r="L74" s="111"/>
    </row>
    <row r="75" spans="1:12" ht="21.75" customHeight="1">
      <c r="A75" s="105"/>
      <c r="B75" s="106"/>
      <c r="C75" s="107"/>
      <c r="D75" s="108" t="s">
        <v>52</v>
      </c>
      <c r="E75" s="110"/>
      <c r="F75" s="108" t="s">
        <v>53</v>
      </c>
      <c r="G75" s="110"/>
      <c r="H75" s="108" t="s">
        <v>0</v>
      </c>
      <c r="I75" s="110"/>
      <c r="J75" s="111"/>
      <c r="K75" s="111"/>
      <c r="L75" s="111"/>
    </row>
    <row r="76" spans="1:12" ht="21.75" customHeight="1">
      <c r="A76" s="95" t="s">
        <v>54</v>
      </c>
      <c r="B76" s="89"/>
      <c r="C76" s="90"/>
      <c r="D76" s="102">
        <v>0</v>
      </c>
      <c r="E76" s="103"/>
      <c r="F76" s="102">
        <v>0</v>
      </c>
      <c r="G76" s="103"/>
      <c r="H76" s="102">
        <v>0</v>
      </c>
      <c r="I76" s="103"/>
      <c r="J76" s="98"/>
      <c r="K76" s="98"/>
      <c r="L76" s="98"/>
    </row>
    <row r="77" spans="1:12" ht="21.75" customHeight="1">
      <c r="A77" s="99" t="s">
        <v>55</v>
      </c>
      <c r="B77" s="100"/>
      <c r="C77" s="101"/>
      <c r="D77" s="102">
        <v>3</v>
      </c>
      <c r="E77" s="103"/>
      <c r="F77" s="102">
        <v>0</v>
      </c>
      <c r="G77" s="103"/>
      <c r="H77" s="102">
        <v>3</v>
      </c>
      <c r="I77" s="103"/>
      <c r="J77" s="98"/>
      <c r="K77" s="98"/>
      <c r="L77" s="98"/>
    </row>
    <row r="78" spans="1:12" ht="21.75" customHeight="1">
      <c r="A78" s="99" t="s">
        <v>56</v>
      </c>
      <c r="B78" s="100"/>
      <c r="C78" s="101"/>
      <c r="D78" s="102">
        <v>44</v>
      </c>
      <c r="E78" s="103"/>
      <c r="F78" s="102">
        <v>1</v>
      </c>
      <c r="G78" s="103"/>
      <c r="H78" s="102">
        <v>45</v>
      </c>
      <c r="I78" s="103"/>
      <c r="J78" s="98"/>
      <c r="K78" s="98"/>
      <c r="L78" s="98"/>
    </row>
    <row r="79" spans="1:12" ht="21.75" customHeight="1">
      <c r="A79" s="99" t="s">
        <v>57</v>
      </c>
      <c r="B79" s="100"/>
      <c r="C79" s="101"/>
      <c r="D79" s="102">
        <v>32</v>
      </c>
      <c r="E79" s="103"/>
      <c r="F79" s="102">
        <v>0</v>
      </c>
      <c r="G79" s="103"/>
      <c r="H79" s="102">
        <v>32</v>
      </c>
      <c r="I79" s="103"/>
      <c r="J79" s="98"/>
      <c r="K79" s="98"/>
      <c r="L79" s="98"/>
    </row>
    <row r="80" spans="1:12" ht="21.75" customHeight="1">
      <c r="A80" s="99" t="s">
        <v>58</v>
      </c>
      <c r="B80" s="100"/>
      <c r="C80" s="101"/>
      <c r="D80" s="102">
        <v>11</v>
      </c>
      <c r="E80" s="103"/>
      <c r="F80" s="102">
        <v>0</v>
      </c>
      <c r="G80" s="103"/>
      <c r="H80" s="102">
        <v>11</v>
      </c>
      <c r="I80" s="103"/>
      <c r="J80" s="98"/>
      <c r="K80" s="98"/>
      <c r="L80" s="98"/>
    </row>
    <row r="81" spans="1:12" ht="21.75" customHeight="1">
      <c r="A81" s="99" t="s">
        <v>0</v>
      </c>
      <c r="B81" s="100"/>
      <c r="C81" s="101"/>
      <c r="D81" s="102">
        <v>90</v>
      </c>
      <c r="E81" s="103"/>
      <c r="F81" s="102">
        <v>1</v>
      </c>
      <c r="G81" s="103"/>
      <c r="H81" s="102">
        <v>91</v>
      </c>
      <c r="I81" s="103"/>
      <c r="J81" s="98"/>
      <c r="K81" s="98"/>
      <c r="L81" s="98"/>
    </row>
    <row r="82" spans="1:2" ht="21.75" customHeight="1">
      <c r="A82" s="7" t="s">
        <v>59</v>
      </c>
      <c r="B82" s="7"/>
    </row>
    <row r="110" ht="21.75" customHeight="1">
      <c r="A110" s="7"/>
    </row>
    <row r="111" ht="21.75" customHeight="1">
      <c r="A111" s="7"/>
    </row>
    <row r="112" ht="21.75" customHeight="1">
      <c r="A112" s="7"/>
    </row>
    <row r="113" ht="21.75" customHeight="1">
      <c r="A113" s="7"/>
    </row>
    <row r="114" ht="21.75" customHeight="1">
      <c r="A114" s="7"/>
    </row>
  </sheetData>
  <mergeCells count="100">
    <mergeCell ref="I39:J39"/>
    <mergeCell ref="E67:E68"/>
    <mergeCell ref="F67:I67"/>
    <mergeCell ref="A22:B22"/>
    <mergeCell ref="A23:A24"/>
    <mergeCell ref="A25:B25"/>
    <mergeCell ref="B26:H26"/>
    <mergeCell ref="H30:K30"/>
    <mergeCell ref="D31:E31"/>
    <mergeCell ref="F31:G31"/>
    <mergeCell ref="H31:I31"/>
    <mergeCell ref="A4:B4"/>
    <mergeCell ref="A5:B5"/>
    <mergeCell ref="A6:B6"/>
    <mergeCell ref="B17:H17"/>
    <mergeCell ref="A16:B16"/>
    <mergeCell ref="A1:K1"/>
    <mergeCell ref="A7:B7"/>
    <mergeCell ref="A13:B13"/>
    <mergeCell ref="A14:A15"/>
    <mergeCell ref="J31:K31"/>
    <mergeCell ref="B33:H33"/>
    <mergeCell ref="A39:C40"/>
    <mergeCell ref="E39:F39"/>
    <mergeCell ref="G39:H39"/>
    <mergeCell ref="A31:C31"/>
    <mergeCell ref="A32:C32"/>
    <mergeCell ref="D32:E32"/>
    <mergeCell ref="F32:G32"/>
    <mergeCell ref="H32:I32"/>
    <mergeCell ref="A41:C41"/>
    <mergeCell ref="A43:C43"/>
    <mergeCell ref="A44:C44"/>
    <mergeCell ref="A45:C45"/>
    <mergeCell ref="A42:C42"/>
    <mergeCell ref="D58:E58"/>
    <mergeCell ref="F58:G58"/>
    <mergeCell ref="H58:I58"/>
    <mergeCell ref="A59:C59"/>
    <mergeCell ref="D59:E59"/>
    <mergeCell ref="F59:G59"/>
    <mergeCell ref="H59:I59"/>
    <mergeCell ref="A60:C60"/>
    <mergeCell ref="D60:E60"/>
    <mergeCell ref="F60:G60"/>
    <mergeCell ref="H60:I60"/>
    <mergeCell ref="A61:C61"/>
    <mergeCell ref="D61:E61"/>
    <mergeCell ref="F61:G61"/>
    <mergeCell ref="H61:I61"/>
    <mergeCell ref="A62:C62"/>
    <mergeCell ref="D62:E62"/>
    <mergeCell ref="F62:G62"/>
    <mergeCell ref="H62:I62"/>
    <mergeCell ref="A63:C63"/>
    <mergeCell ref="D63:E63"/>
    <mergeCell ref="F63:G63"/>
    <mergeCell ref="H63:I63"/>
    <mergeCell ref="A67:B68"/>
    <mergeCell ref="C67:C68"/>
    <mergeCell ref="D67:D68"/>
    <mergeCell ref="A69:B69"/>
    <mergeCell ref="J74:L75"/>
    <mergeCell ref="D75:E75"/>
    <mergeCell ref="F75:G75"/>
    <mergeCell ref="H75:I75"/>
    <mergeCell ref="H76:I76"/>
    <mergeCell ref="A70:B70"/>
    <mergeCell ref="A74:C75"/>
    <mergeCell ref="D74:I74"/>
    <mergeCell ref="H78:I78"/>
    <mergeCell ref="J76:L76"/>
    <mergeCell ref="A77:C77"/>
    <mergeCell ref="D77:E77"/>
    <mergeCell ref="F77:G77"/>
    <mergeCell ref="H77:I77"/>
    <mergeCell ref="J77:L77"/>
    <mergeCell ref="A76:C76"/>
    <mergeCell ref="D76:E76"/>
    <mergeCell ref="F76:G76"/>
    <mergeCell ref="H80:I80"/>
    <mergeCell ref="J78:L78"/>
    <mergeCell ref="A79:C79"/>
    <mergeCell ref="D79:E79"/>
    <mergeCell ref="F79:G79"/>
    <mergeCell ref="H79:I79"/>
    <mergeCell ref="J79:L79"/>
    <mergeCell ref="A78:C78"/>
    <mergeCell ref="D78:E78"/>
    <mergeCell ref="F78:G78"/>
    <mergeCell ref="J32:K32"/>
    <mergeCell ref="J80:L80"/>
    <mergeCell ref="A81:C81"/>
    <mergeCell ref="D81:E81"/>
    <mergeCell ref="F81:G81"/>
    <mergeCell ref="H81:I81"/>
    <mergeCell ref="J81:L81"/>
    <mergeCell ref="A80:C80"/>
    <mergeCell ref="D80:E80"/>
    <mergeCell ref="F80:G80"/>
  </mergeCells>
  <printOptions/>
  <pageMargins left="0.75" right="0.75" top="1" bottom="1" header="0.512" footer="0.512"/>
  <pageSetup horizontalDpi="600" verticalDpi="600" orientation="portrait" paperSize="9" scale="81" r:id="rId1"/>
  <rowBreaks count="2" manualBreakCount="2">
    <brk id="37" max="10" man="1"/>
    <brk id="71" max="10"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西村昭彦</dc:creator>
  <cp:keywords/>
  <dc:description/>
  <cp:lastModifiedBy>三重県</cp:lastModifiedBy>
  <cp:lastPrinted>2007-03-22T07:42:39Z</cp:lastPrinted>
  <dcterms:created xsi:type="dcterms:W3CDTF">2029-06-28T12:32:58Z</dcterms:created>
  <dcterms:modified xsi:type="dcterms:W3CDTF">2007-06-26T01:23:29Z</dcterms:modified>
  <cp:category/>
  <cp:version/>
  <cp:contentType/>
  <cp:contentStatus/>
</cp:coreProperties>
</file>