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10" windowHeight="5700" tabRatio="734" activeTab="0"/>
  </bookViews>
  <sheets>
    <sheet name="施設概要" sheetId="1" r:id="rId1"/>
    <sheet name="損益計算" sheetId="2" r:id="rId2"/>
    <sheet name="収益費用構成" sheetId="3" r:id="rId3"/>
    <sheet name="貸借対照" sheetId="4" r:id="rId4"/>
    <sheet name="資本的収支" sheetId="5" r:id="rId5"/>
    <sheet name="経営分析" sheetId="6" r:id="rId6"/>
    <sheet name="繰入金１" sheetId="7" r:id="rId7"/>
    <sheet name="繰入金２" sheetId="8" r:id="rId8"/>
  </sheets>
  <definedNames>
    <definedName name="_xlnm.Print_Area" localSheetId="6">'繰入金１'!$A$1:$V$51</definedName>
    <definedName name="_xlnm.Print_Area" localSheetId="7">'繰入金２'!$A$1:$V$50</definedName>
    <definedName name="_xlnm.Print_Area" localSheetId="5">'経営分析'!$B$1:$S$40</definedName>
    <definedName name="_xlnm.Print_Area" localSheetId="0">'施設概要'!$B$1:$S$42</definedName>
    <definedName name="_xlnm.Print_Area" localSheetId="4">'資本的収支'!$B$1:$T$35</definedName>
    <definedName name="_xlnm.Print_Area" localSheetId="2">'収益費用構成'!$B$1:$T$49</definedName>
    <definedName name="_xlnm.Print_Area" localSheetId="1">'損益計算'!$B$1:$U$50</definedName>
    <definedName name="_xlnm.Print_Area" localSheetId="3">'貸借対照'!$B$1:$S$62</definedName>
    <definedName name="Print_Area_MI" localSheetId="6">'繰入金１'!$B$1:$U$50</definedName>
    <definedName name="Print_Area_MI" localSheetId="7">'繰入金２'!$B$1:$U$52</definedName>
    <definedName name="Print_Area_MI" localSheetId="0">'施設概要'!$D$1:$R$42</definedName>
    <definedName name="Print_Area_MI" localSheetId="4">'資本的収支'!$B$1:$S$35</definedName>
    <definedName name="Print_Area_MI" localSheetId="2">'収益費用構成'!$B$1:$S$49</definedName>
    <definedName name="Print_Area_MI" localSheetId="1">'損益計算'!$B$1:$T$49</definedName>
    <definedName name="Print_Area_MI" localSheetId="3">'貸借対照'!$B$1:$R$44</definedName>
  </definedNames>
  <calcPr fullCalcOnLoad="1"/>
</workbook>
</file>

<file path=xl/sharedStrings.xml><?xml version="1.0" encoding="utf-8"?>
<sst xmlns="http://schemas.openxmlformats.org/spreadsheetml/2006/main" count="1021" uniqueCount="439">
  <si>
    <t>病 院 事 業</t>
  </si>
  <si>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</si>
  <si>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</si>
  <si>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</si>
  <si>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</si>
  <si>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</si>
  <si>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</si>
  <si>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</si>
  <si>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</si>
  <si>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</si>
  <si>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</si>
  <si>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</si>
  <si>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</si>
  <si>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</si>
  <si>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 xml:space="preserve">市立        </t>
  </si>
  <si>
    <t>国民健康保険</t>
  </si>
  <si>
    <t>松阪市民病院</t>
  </si>
  <si>
    <t>桑名市民病院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</si>
  <si>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</si>
  <si>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</si>
  <si>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</si>
  <si>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</si>
  <si>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</si>
  <si>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</si>
  <si>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</si>
  <si>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</si>
  <si>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</si>
  <si>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>　　　〇　　　　　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</si>
  <si>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</si>
  <si>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</si>
  <si>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</si>
  <si>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</si>
  <si>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</si>
  <si>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</si>
  <si>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</si>
  <si>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</si>
  <si>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</si>
  <si>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</si>
  <si>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</si>
  <si>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</si>
  <si>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</si>
  <si>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</si>
  <si>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</si>
  <si>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</si>
  <si>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</si>
  <si>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</si>
  <si>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</si>
  <si>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</si>
  <si>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</si>
  <si>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</si>
  <si>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</si>
  <si>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</si>
  <si>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</si>
  <si>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</si>
  <si>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</si>
  <si>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</si>
  <si>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</si>
  <si>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</si>
  <si>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</si>
  <si>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</si>
  <si>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</si>
  <si>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</si>
  <si>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市立病院</t>
  </si>
  <si>
    <t>報徳病院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</si>
  <si>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</si>
  <si>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</si>
  <si>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</si>
  <si>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</si>
  <si>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</si>
  <si>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</si>
  <si>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</si>
  <si>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</si>
  <si>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</si>
  <si>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</si>
  <si>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</si>
  <si>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</si>
  <si>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</si>
  <si>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</si>
  <si>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</si>
  <si>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</si>
  <si>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</si>
  <si>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</si>
  <si>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</si>
  <si>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</si>
  <si>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</si>
  <si>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</si>
  <si>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</si>
  <si>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</si>
  <si>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</si>
  <si>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</si>
  <si>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</si>
  <si>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</si>
  <si>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</si>
  <si>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</si>
  <si>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</si>
  <si>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</si>
  <si>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</si>
  <si>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</si>
  <si>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</si>
  <si>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</si>
  <si>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</si>
  <si>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</si>
  <si>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</si>
  <si>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</si>
  <si>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</si>
  <si>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</si>
  <si>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(１) 一時借入金利息</t>
  </si>
  <si>
    <t xml:space="preserve"> (２) 企 業 債 利 息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</si>
  <si>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</si>
  <si>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</si>
  <si>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</si>
  <si>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</si>
  <si>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</si>
  <si>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</si>
  <si>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</si>
  <si>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</si>
  <si>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>薬費</t>
  </si>
  <si>
    <t xml:space="preserve"> イ 注          射</t>
  </si>
  <si>
    <t>療材</t>
  </si>
  <si>
    <t xml:space="preserve"> 品</t>
  </si>
  <si>
    <t xml:space="preserve"> ウ 小          計</t>
  </si>
  <si>
    <t xml:space="preserve">  料</t>
  </si>
  <si>
    <t xml:space="preserve"> (２) その他医療材料費</t>
  </si>
  <si>
    <t xml:space="preserve">  費</t>
  </si>
  <si>
    <t xml:space="preserve"> (３)        計</t>
  </si>
  <si>
    <t xml:space="preserve"> ９ 給 食 材 料 費  (患者用)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</si>
  <si>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</si>
  <si>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</si>
  <si>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</si>
  <si>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</si>
  <si>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</si>
  <si>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</si>
  <si>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</si>
  <si>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</si>
  <si>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</si>
  <si>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</si>
  <si>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</si>
  <si>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</si>
  <si>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</si>
  <si>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</si>
  <si>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</si>
  <si>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</si>
  <si>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</si>
  <si>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</si>
  <si>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</si>
  <si>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薬収</t>
  </si>
  <si>
    <t xml:space="preserve">   投       薬       分</t>
  </si>
  <si>
    <t>品入</t>
  </si>
  <si>
    <t xml:space="preserve">   注       射       分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</si>
  <si>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</si>
  <si>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</si>
  <si>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</si>
  <si>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</si>
  <si>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</si>
  <si>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ウ 減価償却累計額  (△)</t>
  </si>
  <si>
    <t>エ 建 設 仮 勘 定</t>
  </si>
  <si>
    <t>オ そ    の    他</t>
  </si>
  <si>
    <t>(１) 現  金  預  金</t>
  </si>
  <si>
    <t>(２) 未    収    金</t>
  </si>
  <si>
    <t>(３) 貯    蔵    品</t>
  </si>
  <si>
    <t>(４) 短期有価証券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</si>
  <si>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</si>
  <si>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</si>
  <si>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</si>
  <si>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</si>
  <si>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</si>
  <si>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</si>
  <si>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</si>
  <si>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>(１) 一 時 借 入 金</t>
  </si>
  <si>
    <t>(２) 未払金・未払費用</t>
  </si>
  <si>
    <t>(３) そ    の    他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</si>
  <si>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</si>
  <si>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</si>
  <si>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</si>
  <si>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</si>
  <si>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</si>
  <si>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</si>
  <si>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>ア 企    業    債</t>
  </si>
  <si>
    <t>イ 他会計借入金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</si>
  <si>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</si>
  <si>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</si>
  <si>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</si>
  <si>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</si>
  <si>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</si>
  <si>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</si>
  <si>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</si>
  <si>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</si>
  <si>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</si>
  <si>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</si>
  <si>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</si>
  <si>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</si>
  <si>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</si>
  <si>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 xml:space="preserve"> (１) 企    業    債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</si>
  <si>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</si>
  <si>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</si>
  <si>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</si>
  <si>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</si>
  <si>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</si>
  <si>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</si>
  <si>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</si>
  <si>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</si>
  <si>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</si>
  <si>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(９) 工 事 負 担 金</t>
  </si>
  <si>
    <t xml:space="preserve"> (10) そ    の    他</t>
  </si>
  <si>
    <t xml:space="preserve"> (11)翌年度繰越財源等(△)</t>
  </si>
  <si>
    <t xml:space="preserve">      純        計</t>
  </si>
  <si>
    <t>２</t>
  </si>
  <si>
    <t xml:space="preserve">     うち 職員給与費等</t>
  </si>
  <si>
    <t xml:space="preserve"> (２) 企業債償還金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</si>
  <si>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</si>
  <si>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</si>
  <si>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</si>
  <si>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</si>
  <si>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</si>
  <si>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</si>
  <si>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</si>
  <si>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</si>
  <si>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</si>
  <si>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</si>
  <si>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</si>
  <si>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</si>
  <si>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</si>
  <si>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</si>
  <si>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</si>
  <si>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</si>
  <si>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</si>
  <si>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>経営分析表</t>
  </si>
  <si>
    <t xml:space="preserve">        団     体     名</t>
  </si>
  <si>
    <t>平均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</si>
  <si>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</si>
  <si>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</si>
  <si>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</si>
  <si>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</si>
  <si>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</si>
  <si>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</si>
  <si>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</si>
  <si>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</si>
  <si>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</si>
  <si>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</si>
  <si>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</si>
  <si>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</si>
  <si>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</si>
  <si>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</si>
  <si>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</si>
  <si>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</si>
  <si>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</si>
  <si>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</si>
  <si>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</si>
  <si>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>（利子）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</si>
  <si>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</si>
  <si>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</si>
  <si>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</si>
  <si>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</si>
  <si>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</si>
  <si>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</si>
  <si>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結  核  病  院</t>
  </si>
  <si>
    <t xml:space="preserve"> ﾘﾊﾋﾞﾘﾃｰｼｮﾝ医療</t>
  </si>
  <si>
    <t>繰入金に関する調（２）</t>
  </si>
  <si>
    <t xml:space="preserve">          団     体     名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</si>
  <si>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</si>
  <si>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</si>
  <si>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</si>
  <si>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</si>
  <si>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>（不良債務解消分）</t>
  </si>
  <si>
    <t xml:space="preserve"> 資  本  勘  定  繰  入  金</t>
  </si>
  <si>
    <t xml:space="preserve"> 他 会 計 出 資 金</t>
  </si>
  <si>
    <t>（元金）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</si>
  <si>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</si>
  <si>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</si>
  <si>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</si>
  <si>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</si>
  <si>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</si>
  <si>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　入院診療日数</t>
  </si>
  <si>
    <t>　外来診療日数</t>
  </si>
  <si>
    <t>　入  院  収  益</t>
  </si>
  <si>
    <t>　外  来  収  益</t>
  </si>
  <si>
    <t>　薬品費：注射分</t>
  </si>
  <si>
    <t>　薬品費：投薬分</t>
  </si>
  <si>
    <t>　薬品費：合　計</t>
  </si>
  <si>
    <t>　給食材料費（患者用）</t>
  </si>
  <si>
    <t>　薬品収入（投薬分）</t>
  </si>
  <si>
    <t>　薬品収入（注射分）</t>
  </si>
  <si>
    <r>
      <t xml:space="preserve">  入</t>
    </r>
    <r>
      <rPr>
        <sz val="14"/>
        <rFont val="ＭＳ 明朝"/>
        <family val="1"/>
      </rPr>
      <t>院：投薬収入</t>
    </r>
  </si>
  <si>
    <r>
      <t xml:space="preserve">  入院</t>
    </r>
    <r>
      <rPr>
        <sz val="14"/>
        <rFont val="ＭＳ 明朝"/>
        <family val="1"/>
      </rPr>
      <t>：注射収入</t>
    </r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</si>
  <si>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</si>
  <si>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</si>
  <si>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</si>
  <si>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</si>
  <si>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</si>
  <si>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</si>
  <si>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</si>
  <si>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 業  収  益</t>
  </si>
  <si>
    <r>
      <t>　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材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</si>
  <si>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　薬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</si>
  <si>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　年</t>
    </r>
    <r>
      <rPr>
        <sz val="14"/>
        <rFont val="ＭＳ 明朝"/>
        <family val="1"/>
      </rPr>
      <t xml:space="preserve"> 延 医 師 数</t>
    </r>
  </si>
  <si>
    <r>
      <t>　年</t>
    </r>
    <r>
      <rPr>
        <sz val="14"/>
        <rFont val="ＭＳ 明朝"/>
        <family val="1"/>
      </rPr>
      <t xml:space="preserve"> 延 看 護 職 員 数</t>
    </r>
  </si>
  <si>
    <t>　自 己 資 本 金</t>
  </si>
  <si>
    <t>　剰    余    金</t>
  </si>
  <si>
    <r>
      <t xml:space="preserve">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固  定  資  産</t>
    </r>
  </si>
  <si>
    <t>　負 債 ・資 本 合 計</t>
  </si>
  <si>
    <r>
      <t xml:space="preserve">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負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</si>
  <si>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r>
      <t xml:space="preserve">　資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本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計</t>
    </r>
  </si>
  <si>
    <r>
      <t xml:space="preserve"> </t>
    </r>
    <r>
      <rPr>
        <sz val="14"/>
        <rFont val="ＭＳ 明朝"/>
        <family val="1"/>
      </rPr>
      <t xml:space="preserve"> 流　動</t>
    </r>
    <r>
      <rPr>
        <sz val="14"/>
        <rFont val="ＭＳ 明朝"/>
        <family val="1"/>
      </rPr>
      <t xml:space="preserve">  資  産</t>
    </r>
  </si>
  <si>
    <r>
      <t xml:space="preserve"> </t>
    </r>
    <r>
      <rPr>
        <sz val="14"/>
        <rFont val="ＭＳ 明朝"/>
        <family val="1"/>
      </rPr>
      <t xml:space="preserve"> 流　動</t>
    </r>
    <r>
      <rPr>
        <sz val="14"/>
        <rFont val="ＭＳ 明朝"/>
        <family val="1"/>
      </rPr>
      <t xml:space="preserve">  負　債</t>
    </r>
  </si>
  <si>
    <r>
      <t xml:space="preserve"> </t>
    </r>
    <r>
      <rPr>
        <sz val="14"/>
        <rFont val="ＭＳ 明朝"/>
        <family val="1"/>
      </rPr>
      <t xml:space="preserve"> 総　収　益</t>
    </r>
  </si>
  <si>
    <r>
      <t>　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費　用</t>
    </r>
  </si>
  <si>
    <r>
      <t xml:space="preserve"> </t>
    </r>
    <r>
      <rPr>
        <sz val="14"/>
        <rFont val="ＭＳ 明朝"/>
        <family val="1"/>
      </rPr>
      <t xml:space="preserve"> 医　業　収　益</t>
    </r>
  </si>
  <si>
    <r>
      <t>　医　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費　用</t>
    </r>
  </si>
  <si>
    <r>
      <t xml:space="preserve"> </t>
    </r>
    <r>
      <rPr>
        <sz val="14"/>
        <rFont val="ＭＳ 明朝"/>
        <family val="1"/>
      </rPr>
      <t xml:space="preserve"> 医　業　外　収　益</t>
    </r>
  </si>
  <si>
    <r>
      <t>　医　業　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費　用</t>
    </r>
  </si>
  <si>
    <r>
      <t xml:space="preserve"> </t>
    </r>
    <r>
      <rPr>
        <sz val="14"/>
        <rFont val="ＭＳ 明朝"/>
        <family val="1"/>
      </rPr>
      <t xml:space="preserve"> 累　積　欠　損　金</t>
    </r>
  </si>
  <si>
    <t>　不　良　債　務</t>
  </si>
  <si>
    <t>-</t>
  </si>
  <si>
    <t>　支　払　利　息</t>
  </si>
  <si>
    <r>
      <t>　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</si>
  <si>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　　　　　　　　他会計借入金</t>
  </si>
  <si>
    <t>　一　時　借　入　金</t>
  </si>
  <si>
    <t>　借　入　資　本　金</t>
  </si>
  <si>
    <r>
      <t>　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諸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</si>
  <si>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 　　　　　うち一般患者</t>
  </si>
  <si>
    <t xml:space="preserve">  　　　　　うち一般病床</t>
  </si>
  <si>
    <t xml:space="preserve"> 看護師養成所</t>
  </si>
  <si>
    <t>７　病 院 事 業</t>
  </si>
  <si>
    <t>療　　　養</t>
  </si>
  <si>
    <t xml:space="preserve"> 小　児  医  療</t>
  </si>
  <si>
    <t xml:space="preserve"> 第 五 次 健 全 化</t>
  </si>
  <si>
    <t>-</t>
  </si>
  <si>
    <t>志摩市</t>
  </si>
  <si>
    <t>伊賀市</t>
  </si>
  <si>
    <t>大台町</t>
  </si>
  <si>
    <t>南伊勢町</t>
  </si>
  <si>
    <t>医療センター</t>
  </si>
  <si>
    <t xml:space="preserve">　市立    </t>
  </si>
  <si>
    <t xml:space="preserve">　市立    </t>
  </si>
  <si>
    <t>　四日市病院</t>
  </si>
  <si>
    <t xml:space="preserve">　市立        </t>
  </si>
  <si>
    <t>　伊勢総合病院</t>
  </si>
  <si>
    <t>上野総合市民病院</t>
  </si>
  <si>
    <t>上野総合市民病院</t>
  </si>
  <si>
    <t>　市立</t>
  </si>
  <si>
    <t>玉城病院</t>
  </si>
  <si>
    <t>南伊勢病院</t>
  </si>
  <si>
    <t>南伊勢病院</t>
  </si>
  <si>
    <t>　町立</t>
  </si>
  <si>
    <t>○</t>
  </si>
  <si>
    <t xml:space="preserve"> 市立        </t>
  </si>
  <si>
    <t xml:space="preserve"> 市立        </t>
  </si>
  <si>
    <t>市立国民健康保険</t>
  </si>
  <si>
    <t>市立国民健康保険</t>
  </si>
  <si>
    <t>大王病院</t>
  </si>
  <si>
    <t>前島病院</t>
  </si>
  <si>
    <t xml:space="preserve"> 再編等推進経費</t>
  </si>
  <si>
    <t xml:space="preserve"> 自治体病院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</si>
  <si>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</si>
  <si>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</si>
  <si>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</si>
  <si>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</si>
  <si>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</si>
  <si>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</si>
  <si>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</si>
  <si>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</si>
  <si>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</si>
  <si>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</si>
  <si>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</si>
  <si>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</si>
  <si>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</si>
  <si>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</si>
  <si>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</si>
  <si>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</si>
  <si>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</si>
  <si>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</si>
  <si>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</si>
  <si>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</si>
  <si>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</si>
  <si>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</si>
  <si>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</si>
  <si>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</si>
  <si>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</si>
  <si>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</si>
  <si>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</si>
  <si>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</si>
  <si>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</si>
  <si>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</si>
  <si>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</si>
  <si>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</si>
  <si>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 xml:space="preserve"> 共済追加費用</t>
  </si>
  <si>
    <t>10:1</t>
  </si>
  <si>
    <t>7:1</t>
  </si>
  <si>
    <t>13:1</t>
  </si>
  <si>
    <t>15:1</t>
  </si>
  <si>
    <t>感 　染　症</t>
  </si>
  <si>
    <t xml:space="preserve">  看  護  の  配　置</t>
  </si>
  <si>
    <t>感　染　症</t>
  </si>
  <si>
    <t>イ 県　補　助　金</t>
  </si>
  <si>
    <t xml:space="preserve"> (８) 県　補　助　金</t>
  </si>
  <si>
    <r>
      <t xml:space="preserve"> </t>
    </r>
    <r>
      <rPr>
        <sz val="14"/>
        <rFont val="ＭＳ 明朝"/>
        <family val="1"/>
      </rPr>
      <t>児　童　手　当</t>
    </r>
  </si>
  <si>
    <t>（利息）</t>
  </si>
  <si>
    <r>
      <t xml:space="preserve"> 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院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</si>
  <si>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</si>
  <si>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</si>
  <si>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</si>
  <si>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</si>
  <si>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</si>
  <si>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</si>
  <si>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</si>
  <si>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</si>
  <si>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</si>
  <si>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</si>
  <si>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</si>
  <si>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</si>
  <si>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</si>
  <si>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>１０当年度未処分利益剰余金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</si>
  <si>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</si>
  <si>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</si>
  <si>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</si>
  <si>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</si>
  <si>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>志摩市</t>
  </si>
  <si>
    <t>国民健康保険大王病院・前島病院</t>
  </si>
  <si>
    <t xml:space="preserve"> １ 固    定    資    産</t>
  </si>
  <si>
    <t>(１) 有 形 固 定 資 産</t>
  </si>
  <si>
    <t>(２) 無 形 固 定 資 産</t>
  </si>
  <si>
    <t>(３) 投          資</t>
  </si>
  <si>
    <t xml:space="preserve"> ２ 流    動    資    産</t>
  </si>
  <si>
    <t xml:space="preserve"> ３ 繰    延    勘    定</t>
  </si>
  <si>
    <t xml:space="preserve"> ６ 流    動    負    債</t>
  </si>
  <si>
    <t>(１) 自 己 資 本 金</t>
  </si>
  <si>
    <t>(２) 借 入 資 本 金</t>
  </si>
  <si>
    <t xml:space="preserve"> ９ 剰      余      金</t>
  </si>
  <si>
    <t>(１) 資  本  剰  余  金</t>
  </si>
  <si>
    <t>(２) 利  益  剰  余  金</t>
  </si>
  <si>
    <r>
      <t xml:space="preserve"> (３) 他会計からの長期
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借入金返還額</t>
    </r>
  </si>
  <si>
    <t xml:space="preserve"> (１) 建 設 改 良 費</t>
  </si>
  <si>
    <t xml:space="preserve"> うち 職員給与費</t>
  </si>
  <si>
    <t xml:space="preserve"> ３ 差  引  収支不足額(△)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</si>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</sst>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</numFmts>
  <fonts count="1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404">
    <xf numFmtId="176" fontId="0" fillId="0" borderId="0" xfId="0" applyAlignment="1">
      <alignment/>
    </xf>
    <xf numFmtId="176" fontId="0" fillId="0" borderId="1" xfId="0" applyBorder="1" applyAlignment="1">
      <alignment/>
    </xf>
    <xf numFmtId="176" fontId="0" fillId="0" borderId="2" xfId="0" applyBorder="1" applyAlignment="1">
      <alignment/>
    </xf>
    <xf numFmtId="176" fontId="0" fillId="0" borderId="3" xfId="0" applyBorder="1" applyAlignment="1">
      <alignment/>
    </xf>
    <xf numFmtId="176" fontId="0" fillId="0" borderId="4" xfId="0" applyBorder="1" applyAlignment="1">
      <alignment/>
    </xf>
    <xf numFmtId="176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6" xfId="0" applyBorder="1" applyAlignment="1">
      <alignment/>
    </xf>
    <xf numFmtId="176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176" fontId="0" fillId="0" borderId="8" xfId="0" applyBorder="1" applyAlignment="1">
      <alignment/>
    </xf>
    <xf numFmtId="176" fontId="0" fillId="0" borderId="0" xfId="0" applyNumberFormat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76" fontId="0" fillId="0" borderId="2" xfId="0" applyBorder="1" applyAlignment="1">
      <alignment horizontal="center"/>
    </xf>
    <xf numFmtId="176" fontId="0" fillId="0" borderId="3" xfId="0" applyBorder="1" applyAlignment="1">
      <alignment horizontal="center"/>
    </xf>
    <xf numFmtId="176" fontId="0" fillId="0" borderId="4" xfId="0" applyBorder="1" applyAlignment="1">
      <alignment horizontal="center"/>
    </xf>
    <xf numFmtId="176" fontId="0" fillId="0" borderId="5" xfId="0" applyBorder="1" applyAlignment="1">
      <alignment horizontal="center"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176" fontId="0" fillId="0" borderId="9" xfId="0" applyBorder="1" applyAlignment="1">
      <alignment horizontal="center"/>
    </xf>
    <xf numFmtId="176" fontId="0" fillId="0" borderId="6" xfId="0" applyBorder="1" applyAlignment="1">
      <alignment horizontal="center"/>
    </xf>
    <xf numFmtId="176" fontId="0" fillId="0" borderId="8" xfId="0" applyBorder="1" applyAlignment="1">
      <alignment horizont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26">
      <alignment/>
      <protection/>
    </xf>
    <xf numFmtId="0" fontId="0" fillId="0" borderId="1" xfId="26" applyBorder="1">
      <alignment/>
      <protection/>
    </xf>
    <xf numFmtId="0" fontId="0" fillId="0" borderId="1" xfId="26" applyBorder="1" applyAlignment="1">
      <alignment horizontal="right"/>
      <protection/>
    </xf>
    <xf numFmtId="0" fontId="0" fillId="0" borderId="2" xfId="26" applyBorder="1">
      <alignment/>
      <protection/>
    </xf>
    <xf numFmtId="0" fontId="0" fillId="0" borderId="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3" xfId="26" applyBorder="1" applyAlignment="1">
      <alignment horizontal="center"/>
      <protection/>
    </xf>
    <xf numFmtId="0" fontId="0" fillId="0" borderId="4" xfId="26" applyBorder="1">
      <alignment/>
      <protection/>
    </xf>
    <xf numFmtId="0" fontId="0" fillId="0" borderId="5" xfId="26" applyBorder="1">
      <alignment/>
      <protection/>
    </xf>
    <xf numFmtId="0" fontId="0" fillId="0" borderId="7" xfId="26" applyBorder="1">
      <alignment/>
      <protection/>
    </xf>
    <xf numFmtId="37" fontId="0" fillId="0" borderId="21" xfId="26" applyNumberFormat="1" applyBorder="1" applyProtection="1">
      <alignment/>
      <protection/>
    </xf>
    <xf numFmtId="37" fontId="0" fillId="0" borderId="22" xfId="26" applyNumberFormat="1" applyBorder="1" applyProtection="1">
      <alignment/>
      <protection/>
    </xf>
    <xf numFmtId="37" fontId="0" fillId="0" borderId="8" xfId="26" applyNumberFormat="1" applyBorder="1" applyProtection="1">
      <alignment/>
      <protection/>
    </xf>
    <xf numFmtId="0" fontId="0" fillId="0" borderId="23" xfId="26" applyBorder="1">
      <alignment/>
      <protection/>
    </xf>
    <xf numFmtId="37" fontId="0" fillId="0" borderId="24" xfId="26" applyNumberFormat="1" applyBorder="1" applyProtection="1">
      <alignment/>
      <protection/>
    </xf>
    <xf numFmtId="37" fontId="0" fillId="0" borderId="25" xfId="26" applyNumberFormat="1" applyBorder="1" applyProtection="1">
      <alignment/>
      <protection/>
    </xf>
    <xf numFmtId="37" fontId="0" fillId="0" borderId="9" xfId="26" applyNumberFormat="1" applyBorder="1" applyProtection="1">
      <alignment/>
      <protection/>
    </xf>
    <xf numFmtId="37" fontId="0" fillId="0" borderId="26" xfId="26" applyNumberFormat="1" applyBorder="1" applyProtection="1">
      <alignment/>
      <protection/>
    </xf>
    <xf numFmtId="37" fontId="0" fillId="0" borderId="27" xfId="26" applyNumberFormat="1" applyBorder="1" applyProtection="1">
      <alignment/>
      <protection/>
    </xf>
    <xf numFmtId="37" fontId="0" fillId="0" borderId="28" xfId="26" applyNumberFormat="1" applyBorder="1" applyProtection="1">
      <alignment/>
      <protection/>
    </xf>
    <xf numFmtId="0" fontId="0" fillId="0" borderId="6" xfId="26" applyBorder="1">
      <alignment/>
      <protection/>
    </xf>
    <xf numFmtId="37" fontId="0" fillId="0" borderId="29" xfId="26" applyNumberFormat="1" applyBorder="1" applyProtection="1">
      <alignment/>
      <protection/>
    </xf>
    <xf numFmtId="37" fontId="0" fillId="0" borderId="30" xfId="26" applyNumberFormat="1" applyBorder="1" applyProtection="1">
      <alignment/>
      <protection/>
    </xf>
    <xf numFmtId="37" fontId="0" fillId="0" borderId="3" xfId="26" applyNumberFormat="1" applyBorder="1" applyProtection="1">
      <alignment/>
      <protection/>
    </xf>
    <xf numFmtId="37" fontId="0" fillId="0" borderId="0" xfId="26" applyNumberFormat="1" applyProtection="1">
      <alignment/>
      <protection/>
    </xf>
    <xf numFmtId="179" fontId="0" fillId="0" borderId="0" xfId="26" applyNumberFormat="1" applyProtection="1">
      <alignment/>
      <protection/>
    </xf>
    <xf numFmtId="0" fontId="0" fillId="0" borderId="0" xfId="25">
      <alignment/>
      <protection/>
    </xf>
    <xf numFmtId="0" fontId="0" fillId="0" borderId="1" xfId="25" applyBorder="1">
      <alignment/>
      <protection/>
    </xf>
    <xf numFmtId="0" fontId="0" fillId="0" borderId="1" xfId="25" applyBorder="1" applyAlignment="1">
      <alignment horizontal="right"/>
      <protection/>
    </xf>
    <xf numFmtId="0" fontId="0" fillId="0" borderId="2" xfId="25" applyBorder="1">
      <alignment/>
      <protection/>
    </xf>
    <xf numFmtId="0" fontId="0" fillId="0" borderId="3" xfId="25" applyBorder="1">
      <alignment/>
      <protection/>
    </xf>
    <xf numFmtId="0" fontId="0" fillId="0" borderId="2" xfId="25" applyBorder="1" applyAlignment="1">
      <alignment horizontal="center"/>
      <protection/>
    </xf>
    <xf numFmtId="0" fontId="0" fillId="0" borderId="3" xfId="25" applyBorder="1" applyAlignment="1">
      <alignment horizontal="center"/>
      <protection/>
    </xf>
    <xf numFmtId="0" fontId="0" fillId="0" borderId="4" xfId="25" applyBorder="1">
      <alignment/>
      <protection/>
    </xf>
    <xf numFmtId="0" fontId="0" fillId="0" borderId="4" xfId="25" applyBorder="1" applyAlignment="1">
      <alignment horizontal="center"/>
      <protection/>
    </xf>
    <xf numFmtId="0" fontId="0" fillId="0" borderId="5" xfId="25" applyBorder="1">
      <alignment/>
      <protection/>
    </xf>
    <xf numFmtId="0" fontId="0" fillId="0" borderId="9" xfId="25" applyBorder="1">
      <alignment/>
      <protection/>
    </xf>
    <xf numFmtId="0" fontId="0" fillId="0" borderId="23" xfId="25" applyBorder="1">
      <alignment/>
      <protection/>
    </xf>
    <xf numFmtId="37" fontId="0" fillId="0" borderId="31" xfId="25" applyNumberFormat="1" applyBorder="1" applyProtection="1">
      <alignment/>
      <protection/>
    </xf>
    <xf numFmtId="37" fontId="0" fillId="0" borderId="32" xfId="25" applyNumberFormat="1" applyBorder="1" applyProtection="1">
      <alignment/>
      <protection/>
    </xf>
    <xf numFmtId="37" fontId="0" fillId="0" borderId="9" xfId="25" applyNumberFormat="1" applyBorder="1" applyProtection="1">
      <alignment/>
      <protection/>
    </xf>
    <xf numFmtId="37" fontId="0" fillId="0" borderId="10" xfId="25" applyNumberFormat="1" applyBorder="1" applyProtection="1">
      <alignment/>
      <protection/>
    </xf>
    <xf numFmtId="37" fontId="0" fillId="0" borderId="25" xfId="25" applyNumberFormat="1" applyBorder="1" applyProtection="1">
      <alignment/>
      <protection/>
    </xf>
    <xf numFmtId="0" fontId="0" fillId="0" borderId="6" xfId="25" applyBorder="1" applyAlignment="1">
      <alignment horizontal="center"/>
      <protection/>
    </xf>
    <xf numFmtId="0" fontId="0" fillId="0" borderId="8" xfId="25" applyBorder="1">
      <alignment/>
      <protection/>
    </xf>
    <xf numFmtId="0" fontId="0" fillId="0" borderId="7" xfId="25" applyBorder="1">
      <alignment/>
      <protection/>
    </xf>
    <xf numFmtId="37" fontId="0" fillId="0" borderId="6" xfId="25" applyNumberFormat="1" applyBorder="1" applyProtection="1">
      <alignment/>
      <protection/>
    </xf>
    <xf numFmtId="37" fontId="0" fillId="0" borderId="27" xfId="25" applyNumberFormat="1" applyBorder="1" applyProtection="1">
      <alignment/>
      <protection/>
    </xf>
    <xf numFmtId="37" fontId="0" fillId="0" borderId="8" xfId="25" applyNumberFormat="1" applyBorder="1" applyProtection="1">
      <alignment/>
      <protection/>
    </xf>
    <xf numFmtId="0" fontId="0" fillId="0" borderId="6" xfId="25" applyBorder="1">
      <alignment/>
      <protection/>
    </xf>
    <xf numFmtId="37" fontId="0" fillId="0" borderId="4" xfId="25" applyNumberFormat="1" applyBorder="1" applyProtection="1">
      <alignment/>
      <protection/>
    </xf>
    <xf numFmtId="37" fontId="0" fillId="0" borderId="33" xfId="25" applyNumberFormat="1" applyBorder="1" applyProtection="1">
      <alignment/>
      <protection/>
    </xf>
    <xf numFmtId="37" fontId="0" fillId="0" borderId="5" xfId="25" applyNumberFormat="1" applyBorder="1" applyProtection="1">
      <alignment/>
      <protection/>
    </xf>
    <xf numFmtId="0" fontId="0" fillId="0" borderId="0" xfId="27">
      <alignment/>
      <protection/>
    </xf>
    <xf numFmtId="0" fontId="0" fillId="0" borderId="1" xfId="27" applyBorder="1">
      <alignment/>
      <protection/>
    </xf>
    <xf numFmtId="0" fontId="0" fillId="0" borderId="1" xfId="27" applyBorder="1" applyAlignment="1">
      <alignment horizontal="right"/>
      <protection/>
    </xf>
    <xf numFmtId="0" fontId="0" fillId="0" borderId="2" xfId="27" applyBorder="1">
      <alignment/>
      <protection/>
    </xf>
    <xf numFmtId="0" fontId="0" fillId="0" borderId="3" xfId="27" applyBorder="1">
      <alignment/>
      <protection/>
    </xf>
    <xf numFmtId="0" fontId="0" fillId="0" borderId="2" xfId="27" applyBorder="1" applyAlignment="1">
      <alignment horizontal="center"/>
      <protection/>
    </xf>
    <xf numFmtId="0" fontId="0" fillId="0" borderId="3" xfId="27" applyBorder="1" applyAlignment="1">
      <alignment horizontal="center"/>
      <protection/>
    </xf>
    <xf numFmtId="0" fontId="0" fillId="0" borderId="4" xfId="27" applyBorder="1">
      <alignment/>
      <protection/>
    </xf>
    <xf numFmtId="0" fontId="0" fillId="0" borderId="5" xfId="27" applyBorder="1">
      <alignment/>
      <protection/>
    </xf>
    <xf numFmtId="0" fontId="0" fillId="0" borderId="7" xfId="27" applyBorder="1">
      <alignment/>
      <protection/>
    </xf>
    <xf numFmtId="37" fontId="0" fillId="0" borderId="6" xfId="27" applyNumberFormat="1" applyBorder="1" applyProtection="1">
      <alignment/>
      <protection/>
    </xf>
    <xf numFmtId="37" fontId="0" fillId="0" borderId="8" xfId="27" applyNumberFormat="1" applyBorder="1" applyProtection="1">
      <alignment/>
      <protection/>
    </xf>
    <xf numFmtId="0" fontId="0" fillId="0" borderId="23" xfId="27" applyBorder="1">
      <alignment/>
      <protection/>
    </xf>
    <xf numFmtId="37" fontId="0" fillId="0" borderId="10" xfId="27" applyNumberFormat="1" applyBorder="1" applyProtection="1">
      <alignment/>
      <protection/>
    </xf>
    <xf numFmtId="37" fontId="0" fillId="0" borderId="9" xfId="27" applyNumberFormat="1" applyBorder="1" applyProtection="1">
      <alignment/>
      <protection/>
    </xf>
    <xf numFmtId="0" fontId="0" fillId="0" borderId="6" xfId="27" applyBorder="1">
      <alignment/>
      <protection/>
    </xf>
    <xf numFmtId="37" fontId="0" fillId="0" borderId="4" xfId="27" applyNumberFormat="1" applyBorder="1" applyProtection="1">
      <alignment/>
      <protection/>
    </xf>
    <xf numFmtId="37" fontId="0" fillId="0" borderId="5" xfId="27" applyNumberFormat="1" applyBorder="1" applyProtection="1">
      <alignment/>
      <protection/>
    </xf>
    <xf numFmtId="0" fontId="0" fillId="0" borderId="0" xfId="24">
      <alignment/>
      <protection/>
    </xf>
    <xf numFmtId="0" fontId="0" fillId="0" borderId="1" xfId="24" applyBorder="1">
      <alignment/>
      <protection/>
    </xf>
    <xf numFmtId="0" fontId="0" fillId="0" borderId="1" xfId="24" applyBorder="1" applyAlignment="1">
      <alignment horizontal="right"/>
      <protection/>
    </xf>
    <xf numFmtId="0" fontId="0" fillId="0" borderId="2" xfId="24" applyBorder="1">
      <alignment/>
      <protection/>
    </xf>
    <xf numFmtId="0" fontId="0" fillId="0" borderId="3" xfId="24" applyBorder="1">
      <alignment/>
      <protection/>
    </xf>
    <xf numFmtId="0" fontId="0" fillId="0" borderId="2" xfId="24" applyBorder="1" applyAlignment="1">
      <alignment horizontal="center"/>
      <protection/>
    </xf>
    <xf numFmtId="0" fontId="0" fillId="0" borderId="3" xfId="24" applyBorder="1" applyAlignment="1">
      <alignment horizontal="center"/>
      <protection/>
    </xf>
    <xf numFmtId="0" fontId="0" fillId="0" borderId="4" xfId="24" applyBorder="1">
      <alignment/>
      <protection/>
    </xf>
    <xf numFmtId="0" fontId="0" fillId="0" borderId="5" xfId="24" applyBorder="1">
      <alignment/>
      <protection/>
    </xf>
    <xf numFmtId="0" fontId="0" fillId="0" borderId="9" xfId="24" applyBorder="1">
      <alignment/>
      <protection/>
    </xf>
    <xf numFmtId="0" fontId="0" fillId="0" borderId="23" xfId="24" applyBorder="1">
      <alignment/>
      <protection/>
    </xf>
    <xf numFmtId="37" fontId="0" fillId="0" borderId="10" xfId="24" applyNumberFormat="1" applyBorder="1" applyProtection="1">
      <alignment/>
      <protection/>
    </xf>
    <xf numFmtId="37" fontId="0" fillId="0" borderId="9" xfId="24" applyNumberFormat="1" applyBorder="1" applyProtection="1">
      <alignment/>
      <protection/>
    </xf>
    <xf numFmtId="0" fontId="0" fillId="0" borderId="6" xfId="24" applyBorder="1" applyAlignment="1">
      <alignment horizontal="center"/>
      <protection/>
    </xf>
    <xf numFmtId="0" fontId="0" fillId="0" borderId="8" xfId="24" applyBorder="1">
      <alignment/>
      <protection/>
    </xf>
    <xf numFmtId="0" fontId="0" fillId="0" borderId="7" xfId="24" applyBorder="1">
      <alignment/>
      <protection/>
    </xf>
    <xf numFmtId="37" fontId="0" fillId="0" borderId="6" xfId="24" applyNumberFormat="1" applyBorder="1" applyProtection="1">
      <alignment/>
      <protection/>
    </xf>
    <xf numFmtId="37" fontId="0" fillId="0" borderId="8" xfId="24" applyNumberFormat="1" applyBorder="1" applyProtection="1">
      <alignment/>
      <protection/>
    </xf>
    <xf numFmtId="37" fontId="0" fillId="0" borderId="2" xfId="24" applyNumberFormat="1" applyBorder="1" applyProtection="1">
      <alignment/>
      <protection/>
    </xf>
    <xf numFmtId="37" fontId="0" fillId="0" borderId="0" xfId="24" applyNumberFormat="1" applyProtection="1">
      <alignment/>
      <protection/>
    </xf>
    <xf numFmtId="0" fontId="0" fillId="0" borderId="6" xfId="24" applyBorder="1">
      <alignment/>
      <protection/>
    </xf>
    <xf numFmtId="37" fontId="0" fillId="0" borderId="4" xfId="24" applyNumberFormat="1" applyBorder="1" applyProtection="1">
      <alignment/>
      <protection/>
    </xf>
    <xf numFmtId="37" fontId="0" fillId="0" borderId="5" xfId="24" applyNumberFormat="1" applyBorder="1" applyProtection="1">
      <alignment/>
      <protection/>
    </xf>
    <xf numFmtId="0" fontId="0" fillId="0" borderId="0" xfId="23">
      <alignment/>
      <protection/>
    </xf>
    <xf numFmtId="0" fontId="0" fillId="0" borderId="1" xfId="23" applyBorder="1">
      <alignment/>
      <protection/>
    </xf>
    <xf numFmtId="0" fontId="0" fillId="0" borderId="2" xfId="23" applyBorder="1">
      <alignment/>
      <protection/>
    </xf>
    <xf numFmtId="0" fontId="0" fillId="0" borderId="3" xfId="23" applyBorder="1">
      <alignment/>
      <protection/>
    </xf>
    <xf numFmtId="0" fontId="0" fillId="0" borderId="3" xfId="23" applyBorder="1" applyAlignment="1">
      <alignment horizontal="center"/>
      <protection/>
    </xf>
    <xf numFmtId="0" fontId="0" fillId="0" borderId="4" xfId="23" applyBorder="1">
      <alignment/>
      <protection/>
    </xf>
    <xf numFmtId="0" fontId="0" fillId="0" borderId="5" xfId="23" applyBorder="1">
      <alignment/>
      <protection/>
    </xf>
    <xf numFmtId="0" fontId="0" fillId="0" borderId="6" xfId="23" applyBorder="1">
      <alignment/>
      <protection/>
    </xf>
    <xf numFmtId="0" fontId="0" fillId="0" borderId="7" xfId="23" applyBorder="1">
      <alignment/>
      <protection/>
    </xf>
    <xf numFmtId="180" fontId="0" fillId="0" borderId="6" xfId="23" applyNumberFormat="1" applyBorder="1" applyProtection="1">
      <alignment/>
      <protection/>
    </xf>
    <xf numFmtId="180" fontId="0" fillId="0" borderId="8" xfId="23" applyNumberFormat="1" applyBorder="1" applyProtection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8" xfId="23" applyNumberFormat="1" applyBorder="1" applyProtection="1">
      <alignment/>
      <protection/>
    </xf>
    <xf numFmtId="0" fontId="0" fillId="0" borderId="9" xfId="23" applyBorder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9" xfId="23" applyNumberFormat="1" applyBorder="1" applyProtection="1">
      <alignment/>
      <protection/>
    </xf>
    <xf numFmtId="0" fontId="0" fillId="0" borderId="8" xfId="23" applyBorder="1">
      <alignment/>
      <protection/>
    </xf>
    <xf numFmtId="180" fontId="0" fillId="0" borderId="10" xfId="23" applyNumberFormat="1" applyBorder="1" applyProtection="1">
      <alignment/>
      <protection/>
    </xf>
    <xf numFmtId="180" fontId="0" fillId="0" borderId="9" xfId="23" applyNumberFormat="1" applyBorder="1" applyProtection="1">
      <alignment/>
      <protection/>
    </xf>
    <xf numFmtId="180" fontId="0" fillId="0" borderId="3" xfId="23" applyNumberFormat="1" applyBorder="1" applyProtection="1">
      <alignment/>
      <protection/>
    </xf>
    <xf numFmtId="180" fontId="0" fillId="0" borderId="34" xfId="23" applyNumberFormat="1" applyBorder="1" applyProtection="1">
      <alignment/>
      <protection/>
    </xf>
    <xf numFmtId="0" fontId="0" fillId="0" borderId="23" xfId="23" applyBorder="1">
      <alignment/>
      <protection/>
    </xf>
    <xf numFmtId="180" fontId="0" fillId="0" borderId="2" xfId="23" applyNumberFormat="1" applyBorder="1" applyProtection="1">
      <alignment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horizontal="right"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3" xfId="21" applyBorder="1" applyAlignment="1">
      <alignment horizontal="center"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0" borderId="35" xfId="21" applyBorder="1">
      <alignment/>
      <protection/>
    </xf>
    <xf numFmtId="0" fontId="0" fillId="0" borderId="36" xfId="21" applyBorder="1">
      <alignment/>
      <protection/>
    </xf>
    <xf numFmtId="0" fontId="0" fillId="0" borderId="30" xfId="21" applyBorder="1">
      <alignment/>
      <protection/>
    </xf>
    <xf numFmtId="0" fontId="0" fillId="0" borderId="23" xfId="21" applyBorder="1" applyAlignment="1">
      <alignment horizontal="center"/>
      <protection/>
    </xf>
    <xf numFmtId="177" fontId="0" fillId="0" borderId="10" xfId="21" applyNumberFormat="1" applyBorder="1">
      <alignment/>
      <protection/>
    </xf>
    <xf numFmtId="177" fontId="0" fillId="0" borderId="25" xfId="21" applyNumberFormat="1" applyBorder="1">
      <alignment/>
      <protection/>
    </xf>
    <xf numFmtId="37" fontId="0" fillId="0" borderId="9" xfId="21" applyNumberFormat="1" applyBorder="1" applyProtection="1">
      <alignment/>
      <protection/>
    </xf>
    <xf numFmtId="0" fontId="0" fillId="0" borderId="7" xfId="21" applyBorder="1">
      <alignment/>
      <protection/>
    </xf>
    <xf numFmtId="0" fontId="0" fillId="0" borderId="7" xfId="21" applyBorder="1" applyAlignment="1">
      <alignment horizontal="center"/>
      <protection/>
    </xf>
    <xf numFmtId="177" fontId="0" fillId="0" borderId="37" xfId="21" applyNumberFormat="1" applyBorder="1">
      <alignment/>
      <protection/>
    </xf>
    <xf numFmtId="177" fontId="0" fillId="0" borderId="38" xfId="21" applyNumberFormat="1" applyBorder="1">
      <alignment/>
      <protection/>
    </xf>
    <xf numFmtId="37" fontId="0" fillId="0" borderId="8" xfId="21" applyNumberFormat="1" applyBorder="1" applyProtection="1">
      <alignment/>
      <protection/>
    </xf>
    <xf numFmtId="177" fontId="0" fillId="0" borderId="13" xfId="21" applyNumberFormat="1" applyBorder="1">
      <alignment/>
      <protection/>
    </xf>
    <xf numFmtId="177" fontId="0" fillId="0" borderId="17" xfId="21" applyNumberFormat="1" applyBorder="1">
      <alignment/>
      <protection/>
    </xf>
    <xf numFmtId="177" fontId="0" fillId="0" borderId="15" xfId="21" applyNumberFormat="1" applyBorder="1">
      <alignment/>
      <protection/>
    </xf>
    <xf numFmtId="177" fontId="0" fillId="0" borderId="19" xfId="21" applyNumberFormat="1" applyBorder="1">
      <alignment/>
      <protection/>
    </xf>
    <xf numFmtId="177" fontId="0" fillId="0" borderId="6" xfId="21" applyNumberFormat="1" applyBorder="1">
      <alignment/>
      <protection/>
    </xf>
    <xf numFmtId="177" fontId="0" fillId="0" borderId="27" xfId="21" applyNumberFormat="1" applyBorder="1">
      <alignment/>
      <protection/>
    </xf>
    <xf numFmtId="37" fontId="0" fillId="0" borderId="39" xfId="21" applyNumberFormat="1" applyBorder="1" applyProtection="1">
      <alignment/>
      <protection/>
    </xf>
    <xf numFmtId="37" fontId="0" fillId="0" borderId="3" xfId="21" applyNumberFormat="1" applyBorder="1" applyProtection="1">
      <alignment/>
      <protection/>
    </xf>
    <xf numFmtId="37" fontId="0" fillId="0" borderId="24" xfId="21" applyNumberFormat="1" applyBorder="1" applyProtection="1">
      <alignment/>
      <protection/>
    </xf>
    <xf numFmtId="37" fontId="0" fillId="0" borderId="26" xfId="21" applyNumberFormat="1" applyBorder="1" applyProtection="1">
      <alignment/>
      <protection/>
    </xf>
    <xf numFmtId="0" fontId="0" fillId="0" borderId="7" xfId="21" applyBorder="1" applyAlignment="1">
      <alignment horizontal="right"/>
      <protection/>
    </xf>
    <xf numFmtId="0" fontId="0" fillId="0" borderId="1" xfId="21" applyBorder="1" applyAlignment="1">
      <alignment horizontal="center"/>
      <protection/>
    </xf>
    <xf numFmtId="37" fontId="0" fillId="0" borderId="40" xfId="21" applyNumberFormat="1" applyBorder="1" applyProtection="1">
      <alignment/>
      <protection/>
    </xf>
    <xf numFmtId="37" fontId="0" fillId="0" borderId="5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 horizontal="right"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0" fillId="0" borderId="3" xfId="22" applyBorder="1" applyAlignment="1">
      <alignment horizontal="center"/>
      <protection/>
    </xf>
    <xf numFmtId="0" fontId="0" fillId="0" borderId="4" xfId="22" applyBorder="1">
      <alignment/>
      <protection/>
    </xf>
    <xf numFmtId="0" fontId="0" fillId="0" borderId="5" xfId="22" applyBorder="1">
      <alignment/>
      <protection/>
    </xf>
    <xf numFmtId="0" fontId="0" fillId="0" borderId="23" xfId="22" applyBorder="1" applyAlignment="1">
      <alignment horizontal="center"/>
      <protection/>
    </xf>
    <xf numFmtId="37" fontId="0" fillId="0" borderId="31" xfId="22" applyNumberFormat="1" applyBorder="1" applyProtection="1">
      <alignment/>
      <protection/>
    </xf>
    <xf numFmtId="37" fontId="0" fillId="0" borderId="32" xfId="22" applyNumberFormat="1" applyBorder="1" applyProtection="1">
      <alignment/>
      <protection/>
    </xf>
    <xf numFmtId="37" fontId="0" fillId="0" borderId="9" xfId="22" applyNumberFormat="1" applyBorder="1" applyProtection="1">
      <alignment/>
      <protection/>
    </xf>
    <xf numFmtId="0" fontId="0" fillId="0" borderId="7" xfId="22" applyBorder="1">
      <alignment/>
      <protection/>
    </xf>
    <xf numFmtId="0" fontId="0" fillId="0" borderId="7" xfId="22" applyBorder="1" applyAlignment="1">
      <alignment horizontal="center"/>
      <protection/>
    </xf>
    <xf numFmtId="37" fontId="0" fillId="0" borderId="6" xfId="22" applyNumberFormat="1" applyBorder="1" applyProtection="1">
      <alignment/>
      <protection/>
    </xf>
    <xf numFmtId="37" fontId="0" fillId="0" borderId="27" xfId="22" applyNumberFormat="1" applyBorder="1" applyProtection="1">
      <alignment/>
      <protection/>
    </xf>
    <xf numFmtId="37" fontId="0" fillId="0" borderId="8" xfId="22" applyNumberFormat="1" applyBorder="1" applyProtection="1">
      <alignment/>
      <protection/>
    </xf>
    <xf numFmtId="37" fontId="0" fillId="0" borderId="10" xfId="22" applyNumberFormat="1" applyBorder="1" applyProtection="1">
      <alignment/>
      <protection/>
    </xf>
    <xf numFmtId="37" fontId="0" fillId="0" borderId="25" xfId="22" applyNumberFormat="1" applyBorder="1" applyProtection="1">
      <alignment/>
      <protection/>
    </xf>
    <xf numFmtId="0" fontId="0" fillId="0" borderId="6" xfId="22" applyBorder="1">
      <alignment/>
      <protection/>
    </xf>
    <xf numFmtId="37" fontId="0" fillId="0" borderId="3" xfId="22" applyNumberFormat="1" applyBorder="1" applyProtection="1">
      <alignment/>
      <protection/>
    </xf>
    <xf numFmtId="0" fontId="0" fillId="0" borderId="7" xfId="22" applyBorder="1" applyAlignment="1">
      <alignment horizontal="right"/>
      <protection/>
    </xf>
    <xf numFmtId="37" fontId="0" fillId="0" borderId="4" xfId="22" applyNumberFormat="1" applyBorder="1" applyProtection="1">
      <alignment/>
      <protection/>
    </xf>
    <xf numFmtId="37" fontId="0" fillId="0" borderId="5" xfId="22" applyNumberFormat="1" applyBorder="1" applyProtection="1">
      <alignment/>
      <protection/>
    </xf>
    <xf numFmtId="37" fontId="0" fillId="0" borderId="0" xfId="22" applyNumberFormat="1" applyProtection="1">
      <alignment/>
      <protection/>
    </xf>
    <xf numFmtId="176" fontId="0" fillId="0" borderId="6" xfId="0" applyFill="1" applyBorder="1" applyAlignment="1">
      <alignment/>
    </xf>
    <xf numFmtId="176" fontId="0" fillId="0" borderId="7" xfId="0" applyFill="1" applyBorder="1" applyAlignment="1">
      <alignment/>
    </xf>
    <xf numFmtId="37" fontId="0" fillId="0" borderId="8" xfId="0" applyNumberFormat="1" applyFill="1" applyBorder="1" applyAlignment="1" applyProtection="1">
      <alignment/>
      <protection/>
    </xf>
    <xf numFmtId="176" fontId="0" fillId="0" borderId="2" xfId="0" applyFill="1" applyBorder="1" applyAlignment="1" applyProtection="1">
      <alignment/>
      <protection/>
    </xf>
    <xf numFmtId="176" fontId="0" fillId="0" borderId="0" xfId="0" applyFill="1" applyAlignment="1" applyProtection="1">
      <alignment/>
      <protection/>
    </xf>
    <xf numFmtId="176" fontId="0" fillId="0" borderId="0" xfId="0" applyFill="1" applyAlignment="1">
      <alignment/>
    </xf>
    <xf numFmtId="176" fontId="0" fillId="0" borderId="9" xfId="0" applyBorder="1" applyAlignment="1" quotePrefix="1">
      <alignment horizontal="center"/>
    </xf>
    <xf numFmtId="37" fontId="0" fillId="0" borderId="8" xfId="23" applyNumberFormat="1" applyBorder="1" applyAlignment="1" applyProtection="1">
      <alignment/>
      <protection/>
    </xf>
    <xf numFmtId="0" fontId="0" fillId="0" borderId="0" xfId="21" applyFont="1" applyAlignment="1" quotePrefix="1">
      <alignment horizontal="left"/>
      <protection/>
    </xf>
    <xf numFmtId="3" fontId="0" fillId="0" borderId="0" xfId="23" applyNumberFormat="1">
      <alignment/>
      <protection/>
    </xf>
    <xf numFmtId="176" fontId="0" fillId="0" borderId="8" xfId="0" applyBorder="1" applyAlignment="1" quotePrefix="1">
      <alignment horizontal="center"/>
    </xf>
    <xf numFmtId="37" fontId="0" fillId="0" borderId="6" xfId="0" applyNumberFormat="1" applyFill="1" applyBorder="1" applyAlignment="1" applyProtection="1">
      <alignment horizontal="center" shrinkToFit="1"/>
      <protection/>
    </xf>
    <xf numFmtId="37" fontId="0" fillId="0" borderId="8" xfId="0" applyNumberFormat="1" applyFill="1" applyBorder="1" applyAlignment="1" applyProtection="1">
      <alignment horizontal="center" shrinkToFit="1"/>
      <protection/>
    </xf>
    <xf numFmtId="0" fontId="0" fillId="0" borderId="0" xfId="27" applyFont="1">
      <alignment/>
      <protection/>
    </xf>
    <xf numFmtId="3" fontId="0" fillId="0" borderId="0" xfId="24" applyNumberFormat="1">
      <alignment/>
      <protection/>
    </xf>
    <xf numFmtId="0" fontId="0" fillId="0" borderId="0" xfId="22" applyBorder="1">
      <alignment/>
      <protection/>
    </xf>
    <xf numFmtId="37" fontId="0" fillId="0" borderId="2" xfId="22" applyNumberFormat="1" applyBorder="1" applyProtection="1">
      <alignment/>
      <protection/>
    </xf>
    <xf numFmtId="3" fontId="0" fillId="0" borderId="8" xfId="23" applyNumberFormat="1" applyBorder="1" applyAlignment="1" applyProtection="1">
      <alignment horizontal="right"/>
      <protection/>
    </xf>
    <xf numFmtId="3" fontId="0" fillId="0" borderId="41" xfId="23" applyNumberFormat="1" applyBorder="1" applyAlignment="1" applyProtection="1">
      <alignment horizontal="right"/>
      <protection/>
    </xf>
    <xf numFmtId="0" fontId="0" fillId="0" borderId="2" xfId="22" applyFont="1" applyBorder="1" applyAlignment="1" quotePrefix="1">
      <alignment horizontal="left"/>
      <protection/>
    </xf>
    <xf numFmtId="37" fontId="0" fillId="0" borderId="15" xfId="22" applyNumberFormat="1" applyBorder="1" applyProtection="1">
      <alignment/>
      <protection/>
    </xf>
    <xf numFmtId="37" fontId="0" fillId="0" borderId="42" xfId="22" applyNumberFormat="1" applyBorder="1" applyProtection="1">
      <alignment/>
      <protection/>
    </xf>
    <xf numFmtId="37" fontId="0" fillId="0" borderId="43" xfId="22" applyNumberFormat="1" applyBorder="1" applyProtection="1">
      <alignment/>
      <protection/>
    </xf>
    <xf numFmtId="49" fontId="5" fillId="0" borderId="6" xfId="0" applyNumberFormat="1" applyFont="1" applyBorder="1" applyAlignment="1">
      <alignment vertical="center"/>
    </xf>
    <xf numFmtId="0" fontId="0" fillId="0" borderId="44" xfId="22" applyFont="1" applyBorder="1" applyAlignment="1" quotePrefix="1">
      <alignment horizontal="left"/>
      <protection/>
    </xf>
    <xf numFmtId="37" fontId="0" fillId="0" borderId="6" xfId="23" applyNumberFormat="1" applyFont="1" applyBorder="1" applyProtection="1">
      <alignment/>
      <protection/>
    </xf>
    <xf numFmtId="176" fontId="0" fillId="0" borderId="6" xfId="23" applyNumberFormat="1" applyBorder="1" applyAlignment="1" applyProtection="1">
      <alignment/>
      <protection/>
    </xf>
    <xf numFmtId="176" fontId="0" fillId="0" borderId="8" xfId="23" applyNumberFormat="1" applyBorder="1" applyAlignment="1" applyProtection="1">
      <alignment/>
      <protection/>
    </xf>
    <xf numFmtId="3" fontId="0" fillId="0" borderId="8" xfId="23" applyNumberFormat="1" applyBorder="1" applyProtection="1">
      <alignment/>
      <protection/>
    </xf>
    <xf numFmtId="176" fontId="6" fillId="0" borderId="0" xfId="0" applyFont="1" applyAlignment="1" quotePrefix="1">
      <alignment horizontal="left"/>
    </xf>
    <xf numFmtId="0" fontId="0" fillId="0" borderId="3" xfId="26" applyFont="1" applyBorder="1" applyAlignment="1">
      <alignment horizontal="center"/>
      <protection/>
    </xf>
    <xf numFmtId="0" fontId="0" fillId="0" borderId="3" xfId="25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37" fontId="0" fillId="0" borderId="45" xfId="0" applyNumberFormat="1" applyFill="1" applyBorder="1" applyAlignment="1" applyProtection="1">
      <alignment horizontal="center" shrinkToFit="1"/>
      <protection/>
    </xf>
    <xf numFmtId="177" fontId="0" fillId="0" borderId="2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3" applyFont="1" applyFill="1">
      <alignment/>
      <protection/>
    </xf>
    <xf numFmtId="0" fontId="0" fillId="0" borderId="46" xfId="23" applyFont="1" applyFill="1" applyBorder="1" applyAlignment="1" quotePrefix="1">
      <alignment horizontal="left"/>
      <protection/>
    </xf>
    <xf numFmtId="3" fontId="0" fillId="0" borderId="46" xfId="23" applyNumberFormat="1" applyFill="1" applyBorder="1">
      <alignment/>
      <protection/>
    </xf>
    <xf numFmtId="0" fontId="0" fillId="0" borderId="0" xfId="23" applyFill="1">
      <alignment/>
      <protection/>
    </xf>
    <xf numFmtId="37" fontId="3" fillId="0" borderId="46" xfId="27" applyNumberFormat="1" applyFont="1" applyFill="1" applyBorder="1" applyProtection="1">
      <alignment/>
      <protection/>
    </xf>
    <xf numFmtId="37" fontId="3" fillId="0" borderId="47" xfId="27" applyNumberFormat="1" applyFont="1" applyFill="1" applyBorder="1" applyProtection="1">
      <alignment/>
      <protection/>
    </xf>
    <xf numFmtId="37" fontId="3" fillId="0" borderId="46" xfId="26" applyNumberFormat="1" applyFont="1" applyFill="1" applyBorder="1" applyProtection="1">
      <alignment/>
      <protection/>
    </xf>
    <xf numFmtId="3" fontId="3" fillId="0" borderId="46" xfId="23" applyNumberFormat="1" applyFont="1" applyFill="1" applyBorder="1">
      <alignment/>
      <protection/>
    </xf>
    <xf numFmtId="0" fontId="0" fillId="0" borderId="7" xfId="23" applyFill="1" applyBorder="1">
      <alignment/>
      <protection/>
    </xf>
    <xf numFmtId="180" fontId="0" fillId="0" borderId="6" xfId="23" applyNumberFormat="1" applyFill="1" applyBorder="1" applyProtection="1">
      <alignment/>
      <protection/>
    </xf>
    <xf numFmtId="180" fontId="0" fillId="0" borderId="8" xfId="23" applyNumberFormat="1" applyFill="1" applyBorder="1" applyProtection="1">
      <alignment/>
      <protection/>
    </xf>
    <xf numFmtId="0" fontId="0" fillId="0" borderId="2" xfId="23" applyFill="1" applyBorder="1">
      <alignment/>
      <protection/>
    </xf>
    <xf numFmtId="3" fontId="0" fillId="0" borderId="0" xfId="23" applyNumberFormat="1" applyFill="1">
      <alignment/>
      <protection/>
    </xf>
    <xf numFmtId="3" fontId="0" fillId="0" borderId="0" xfId="23" applyNumberFormat="1" applyFont="1" applyFill="1">
      <alignment/>
      <protection/>
    </xf>
    <xf numFmtId="180" fontId="0" fillId="0" borderId="6" xfId="23" applyNumberFormat="1" applyFont="1" applyFill="1" applyBorder="1" applyProtection="1">
      <alignment/>
      <protection/>
    </xf>
    <xf numFmtId="180" fontId="0" fillId="0" borderId="8" xfId="23" applyNumberFormat="1" applyFont="1" applyFill="1" applyBorder="1" applyAlignment="1" applyProtection="1">
      <alignment horizontal="center"/>
      <protection/>
    </xf>
    <xf numFmtId="176" fontId="0" fillId="0" borderId="8" xfId="23" applyNumberFormat="1" applyFill="1" applyBorder="1" applyProtection="1">
      <alignment/>
      <protection/>
    </xf>
    <xf numFmtId="180" fontId="0" fillId="0" borderId="6" xfId="23" applyNumberFormat="1" applyFont="1" applyFill="1" applyBorder="1" applyAlignment="1" applyProtection="1">
      <alignment horizontal="center"/>
      <protection/>
    </xf>
    <xf numFmtId="180" fontId="0" fillId="0" borderId="45" xfId="23" applyNumberFormat="1" applyFill="1" applyBorder="1" applyAlignment="1" applyProtection="1">
      <alignment/>
      <protection/>
    </xf>
    <xf numFmtId="0" fontId="0" fillId="0" borderId="1" xfId="23" applyFill="1" applyBorder="1">
      <alignment/>
      <protection/>
    </xf>
    <xf numFmtId="37" fontId="0" fillId="0" borderId="4" xfId="23" applyNumberFormat="1" applyFill="1" applyBorder="1" applyProtection="1">
      <alignment/>
      <protection/>
    </xf>
    <xf numFmtId="37" fontId="0" fillId="0" borderId="5" xfId="23" applyNumberFormat="1" applyFill="1" applyBorder="1" applyProtection="1">
      <alignment/>
      <protection/>
    </xf>
    <xf numFmtId="0" fontId="0" fillId="0" borderId="46" xfId="23" applyFill="1" applyBorder="1">
      <alignment/>
      <protection/>
    </xf>
    <xf numFmtId="37" fontId="0" fillId="0" borderId="46" xfId="0" applyNumberFormat="1" applyFill="1" applyBorder="1" applyAlignment="1" applyProtection="1">
      <alignment/>
      <protection/>
    </xf>
    <xf numFmtId="176" fontId="0" fillId="0" borderId="46" xfId="0" applyFont="1" applyFill="1" applyBorder="1" applyAlignment="1">
      <alignment/>
    </xf>
    <xf numFmtId="176" fontId="4" fillId="0" borderId="46" xfId="0" applyFont="1" applyFill="1" applyBorder="1" applyAlignment="1" quotePrefix="1">
      <alignment horizontal="left"/>
    </xf>
    <xf numFmtId="1" fontId="0" fillId="0" borderId="46" xfId="0" applyNumberFormat="1" applyFill="1" applyBorder="1" applyAlignment="1" applyProtection="1">
      <alignment/>
      <protection/>
    </xf>
    <xf numFmtId="176" fontId="4" fillId="0" borderId="0" xfId="0" applyFont="1" applyFill="1" applyAlignment="1">
      <alignment/>
    </xf>
    <xf numFmtId="1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" fontId="3" fillId="0" borderId="46" xfId="0" applyNumberFormat="1" applyFont="1" applyFill="1" applyBorder="1" applyAlignment="1" applyProtection="1">
      <alignment/>
      <protection/>
    </xf>
    <xf numFmtId="3" fontId="0" fillId="0" borderId="48" xfId="0" applyNumberFormat="1" applyFill="1" applyBorder="1" applyAlignment="1" applyProtection="1" quotePrefix="1">
      <alignment horizontal="left"/>
      <protection/>
    </xf>
    <xf numFmtId="3" fontId="0" fillId="0" borderId="49" xfId="0" applyNumberFormat="1" applyFill="1" applyBorder="1" applyAlignment="1" applyProtection="1">
      <alignment/>
      <protection/>
    </xf>
    <xf numFmtId="3" fontId="0" fillId="0" borderId="50" xfId="23" applyNumberFormat="1" applyFill="1" applyBorder="1">
      <alignment/>
      <protection/>
    </xf>
    <xf numFmtId="0" fontId="0" fillId="0" borderId="46" xfId="25" applyFont="1" applyFill="1" applyBorder="1" applyAlignment="1" quotePrefix="1">
      <alignment horizontal="left"/>
      <protection/>
    </xf>
    <xf numFmtId="37" fontId="0" fillId="0" borderId="46" xfId="25" applyNumberFormat="1" applyFill="1" applyBorder="1" applyProtection="1">
      <alignment/>
      <protection/>
    </xf>
    <xf numFmtId="0" fontId="0" fillId="0" borderId="51" xfId="25" applyFont="1" applyFill="1" applyBorder="1" applyAlignment="1" quotePrefix="1">
      <alignment horizontal="left"/>
      <protection/>
    </xf>
    <xf numFmtId="37" fontId="0" fillId="0" borderId="51" xfId="25" applyNumberFormat="1" applyFill="1" applyBorder="1" applyProtection="1">
      <alignment/>
      <protection/>
    </xf>
    <xf numFmtId="0" fontId="0" fillId="0" borderId="48" xfId="25" applyFont="1" applyFill="1" applyBorder="1" applyAlignment="1" quotePrefix="1">
      <alignment horizontal="left"/>
      <protection/>
    </xf>
    <xf numFmtId="0" fontId="0" fillId="0" borderId="52" xfId="25" applyFont="1" applyFill="1" applyBorder="1" applyAlignment="1" quotePrefix="1">
      <alignment horizontal="left"/>
      <protection/>
    </xf>
    <xf numFmtId="0" fontId="0" fillId="0" borderId="46" xfId="27" applyFont="1" applyFill="1" applyBorder="1">
      <alignment/>
      <protection/>
    </xf>
    <xf numFmtId="0" fontId="0" fillId="0" borderId="47" xfId="27" applyFont="1" applyFill="1" applyBorder="1">
      <alignment/>
      <protection/>
    </xf>
    <xf numFmtId="0" fontId="0" fillId="0" borderId="46" xfId="27" applyFont="1" applyFill="1" applyBorder="1" applyAlignment="1" quotePrefix="1">
      <alignment horizontal="left"/>
      <protection/>
    </xf>
    <xf numFmtId="0" fontId="0" fillId="0" borderId="48" xfId="27" applyFont="1" applyFill="1" applyBorder="1" applyAlignment="1" quotePrefix="1">
      <alignment horizontal="left"/>
      <protection/>
    </xf>
    <xf numFmtId="37" fontId="3" fillId="0" borderId="50" xfId="27" applyNumberFormat="1" applyFont="1" applyFill="1" applyBorder="1" applyProtection="1">
      <alignment/>
      <protection/>
    </xf>
    <xf numFmtId="0" fontId="7" fillId="0" borderId="0" xfId="22" applyFont="1">
      <alignment/>
      <protection/>
    </xf>
    <xf numFmtId="0" fontId="7" fillId="0" borderId="0" xfId="21" applyFont="1">
      <alignment/>
      <protection/>
    </xf>
    <xf numFmtId="0" fontId="7" fillId="0" borderId="0" xfId="23" applyFont="1">
      <alignment/>
      <protection/>
    </xf>
    <xf numFmtId="0" fontId="7" fillId="0" borderId="0" xfId="24" applyFont="1">
      <alignment/>
      <protection/>
    </xf>
    <xf numFmtId="0" fontId="7" fillId="0" borderId="0" xfId="27" applyFont="1">
      <alignment/>
      <protection/>
    </xf>
    <xf numFmtId="0" fontId="7" fillId="0" borderId="0" xfId="25" applyFont="1">
      <alignment/>
      <protection/>
    </xf>
    <xf numFmtId="0" fontId="7" fillId="0" borderId="0" xfId="26" applyFont="1">
      <alignment/>
      <protection/>
    </xf>
    <xf numFmtId="0" fontId="0" fillId="0" borderId="0" xfId="21" applyFont="1">
      <alignment/>
      <protection/>
    </xf>
    <xf numFmtId="176" fontId="0" fillId="0" borderId="2" xfId="0" applyBorder="1" applyAlignment="1">
      <alignment horizontal="left"/>
    </xf>
    <xf numFmtId="176" fontId="0" fillId="0" borderId="3" xfId="0" applyBorder="1" applyAlignment="1">
      <alignment horizontal="left"/>
    </xf>
    <xf numFmtId="176" fontId="0" fillId="0" borderId="5" xfId="0" applyBorder="1" applyAlignment="1">
      <alignment horizontal="center" shrinkToFit="1"/>
    </xf>
    <xf numFmtId="0" fontId="0" fillId="0" borderId="30" xfId="26" applyBorder="1" applyAlignment="1">
      <alignment horizontal="center" shrinkToFit="1"/>
      <protection/>
    </xf>
    <xf numFmtId="0" fontId="0" fillId="0" borderId="3" xfId="26" applyBorder="1" applyAlignment="1">
      <alignment horizontal="center" shrinkToFit="1"/>
      <protection/>
    </xf>
    <xf numFmtId="0" fontId="0" fillId="0" borderId="3" xfId="26" applyBorder="1" applyAlignment="1">
      <alignment shrinkToFit="1"/>
      <protection/>
    </xf>
    <xf numFmtId="0" fontId="0" fillId="0" borderId="4" xfId="26" applyBorder="1" applyAlignment="1">
      <alignment horizontal="center" shrinkToFit="1"/>
      <protection/>
    </xf>
    <xf numFmtId="0" fontId="0" fillId="0" borderId="5" xfId="26" applyBorder="1" applyAlignment="1">
      <alignment horizontal="center" shrinkToFit="1"/>
      <protection/>
    </xf>
    <xf numFmtId="0" fontId="0" fillId="0" borderId="5" xfId="26" applyFont="1" applyBorder="1" applyAlignment="1">
      <alignment horizontal="center" shrinkToFit="1"/>
      <protection/>
    </xf>
    <xf numFmtId="0" fontId="0" fillId="0" borderId="3" xfId="26" applyBorder="1" applyAlignment="1">
      <alignment horizontal="left" shrinkToFit="1"/>
      <protection/>
    </xf>
    <xf numFmtId="0" fontId="0" fillId="0" borderId="29" xfId="26" applyBorder="1" applyAlignment="1">
      <alignment horizontal="center" shrinkToFit="1"/>
      <protection/>
    </xf>
    <xf numFmtId="0" fontId="0" fillId="0" borderId="3" xfId="25" applyBorder="1" applyAlignment="1">
      <alignment horizontal="center" shrinkToFit="1"/>
      <protection/>
    </xf>
    <xf numFmtId="0" fontId="0" fillId="0" borderId="3" xfId="25" applyFont="1" applyBorder="1" applyAlignment="1">
      <alignment horizontal="left" shrinkToFit="1"/>
      <protection/>
    </xf>
    <xf numFmtId="0" fontId="0" fillId="0" borderId="3" xfId="25" applyBorder="1" applyAlignment="1">
      <alignment shrinkToFit="1"/>
      <protection/>
    </xf>
    <xf numFmtId="0" fontId="0" fillId="0" borderId="5" xfId="25" applyBorder="1" applyAlignment="1">
      <alignment horizontal="center" shrinkToFit="1"/>
      <protection/>
    </xf>
    <xf numFmtId="0" fontId="0" fillId="0" borderId="5" xfId="25" applyFont="1" applyBorder="1" applyAlignment="1">
      <alignment horizontal="center" shrinkToFit="1"/>
      <protection/>
    </xf>
    <xf numFmtId="0" fontId="0" fillId="0" borderId="3" xfId="25" applyBorder="1" applyAlignment="1">
      <alignment horizontal="left" shrinkToFit="1"/>
      <protection/>
    </xf>
    <xf numFmtId="176" fontId="0" fillId="0" borderId="3" xfId="0" applyBorder="1" applyAlignment="1">
      <alignment horizontal="center" shrinkToFit="1"/>
    </xf>
    <xf numFmtId="0" fontId="0" fillId="0" borderId="3" xfId="26" applyFont="1" applyBorder="1" applyAlignment="1">
      <alignment horizontal="center" shrinkToFit="1"/>
      <protection/>
    </xf>
    <xf numFmtId="0" fontId="0" fillId="0" borderId="3" xfId="25" applyFont="1" applyBorder="1" applyAlignment="1">
      <alignment horizontal="center" shrinkToFit="1"/>
      <protection/>
    </xf>
    <xf numFmtId="0" fontId="0" fillId="0" borderId="2" xfId="27" applyBorder="1" applyAlignment="1">
      <alignment horizontal="center" shrinkToFit="1"/>
      <protection/>
    </xf>
    <xf numFmtId="0" fontId="0" fillId="0" borderId="3" xfId="27" applyBorder="1" applyAlignment="1">
      <alignment horizontal="center" shrinkToFit="1"/>
      <protection/>
    </xf>
    <xf numFmtId="0" fontId="0" fillId="0" borderId="4" xfId="27" applyBorder="1" applyAlignment="1">
      <alignment horizontal="center" shrinkToFit="1"/>
      <protection/>
    </xf>
    <xf numFmtId="0" fontId="0" fillId="0" borderId="5" xfId="27" applyBorder="1" applyAlignment="1">
      <alignment horizontal="center" shrinkToFit="1"/>
      <protection/>
    </xf>
    <xf numFmtId="0" fontId="0" fillId="0" borderId="3" xfId="27" applyBorder="1" applyAlignment="1">
      <alignment shrinkToFit="1"/>
      <protection/>
    </xf>
    <xf numFmtId="0" fontId="0" fillId="0" borderId="3" xfId="27" applyBorder="1" applyAlignment="1">
      <alignment horizontal="left" shrinkToFit="1"/>
      <protection/>
    </xf>
    <xf numFmtId="0" fontId="0" fillId="0" borderId="53" xfId="23" applyBorder="1">
      <alignment/>
      <protection/>
    </xf>
    <xf numFmtId="0" fontId="0" fillId="0" borderId="53" xfId="21" applyBorder="1">
      <alignment/>
      <protection/>
    </xf>
    <xf numFmtId="0" fontId="0" fillId="0" borderId="7" xfId="22" applyFont="1" applyBorder="1">
      <alignment/>
      <protection/>
    </xf>
    <xf numFmtId="0" fontId="0" fillId="0" borderId="0" xfId="22" applyFont="1" applyAlignment="1">
      <alignment horizontal="left"/>
      <protection/>
    </xf>
    <xf numFmtId="0" fontId="0" fillId="0" borderId="7" xfId="22" applyFont="1" applyBorder="1" applyAlignment="1">
      <alignment horizontal="left"/>
      <protection/>
    </xf>
    <xf numFmtId="176" fontId="0" fillId="0" borderId="2" xfId="0" applyBorder="1" applyAlignment="1">
      <alignment horizontal="center" vertical="top"/>
    </xf>
    <xf numFmtId="38" fontId="0" fillId="0" borderId="46" xfId="17" applyFill="1" applyBorder="1" applyAlignment="1">
      <alignment/>
    </xf>
    <xf numFmtId="37" fontId="0" fillId="0" borderId="30" xfId="26" applyNumberFormat="1" applyBorder="1">
      <alignment/>
      <protection/>
    </xf>
    <xf numFmtId="37" fontId="0" fillId="0" borderId="40" xfId="26" applyNumberFormat="1" applyBorder="1" applyProtection="1">
      <alignment/>
      <protection/>
    </xf>
    <xf numFmtId="37" fontId="0" fillId="0" borderId="33" xfId="26" applyNumberFormat="1" applyBorder="1" applyProtection="1">
      <alignment/>
      <protection/>
    </xf>
    <xf numFmtId="37" fontId="0" fillId="0" borderId="54" xfId="26" applyNumberFormat="1" applyBorder="1" applyProtection="1">
      <alignment/>
      <protection/>
    </xf>
    <xf numFmtId="37" fontId="0" fillId="0" borderId="33" xfId="26" applyNumberFormat="1" applyBorder="1">
      <alignment/>
      <protection/>
    </xf>
    <xf numFmtId="37" fontId="0" fillId="0" borderId="55" xfId="26" applyNumberFormat="1" applyBorder="1" applyProtection="1">
      <alignment/>
      <protection/>
    </xf>
    <xf numFmtId="0" fontId="0" fillId="0" borderId="7" xfId="27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9" xfId="23" applyFont="1" applyBorder="1">
      <alignment/>
      <protection/>
    </xf>
    <xf numFmtId="0" fontId="0" fillId="0" borderId="8" xfId="23" applyFont="1" applyBorder="1">
      <alignment/>
      <protection/>
    </xf>
    <xf numFmtId="0" fontId="0" fillId="0" borderId="10" xfId="23" applyFont="1" applyBorder="1">
      <alignment/>
      <protection/>
    </xf>
    <xf numFmtId="0" fontId="0" fillId="0" borderId="6" xfId="23" applyFont="1" applyFill="1" applyBorder="1">
      <alignment/>
      <protection/>
    </xf>
    <xf numFmtId="0" fontId="0" fillId="0" borderId="4" xfId="23" applyFont="1" applyFill="1" applyBorder="1">
      <alignment/>
      <protection/>
    </xf>
    <xf numFmtId="0" fontId="0" fillId="0" borderId="53" xfId="22" applyBorder="1">
      <alignment/>
      <protection/>
    </xf>
    <xf numFmtId="0" fontId="0" fillId="0" borderId="40" xfId="25" applyBorder="1" applyAlignment="1">
      <alignment horizontal="center" shrinkToFit="1"/>
      <protection/>
    </xf>
    <xf numFmtId="180" fontId="0" fillId="0" borderId="8" xfId="23" applyNumberFormat="1" applyFont="1" applyFill="1" applyBorder="1" applyAlignment="1" applyProtection="1">
      <alignment/>
      <protection/>
    </xf>
    <xf numFmtId="0" fontId="0" fillId="0" borderId="23" xfId="27" applyFont="1" applyBorder="1">
      <alignment/>
      <protection/>
    </xf>
    <xf numFmtId="0" fontId="0" fillId="0" borderId="9" xfId="24" applyFont="1" applyBorder="1">
      <alignment/>
      <protection/>
    </xf>
    <xf numFmtId="0" fontId="0" fillId="0" borderId="0" xfId="21" applyFont="1" applyAlignment="1" quotePrefix="1">
      <alignment horizontal="left"/>
      <protection/>
    </xf>
    <xf numFmtId="0" fontId="0" fillId="0" borderId="7" xfId="21" applyFont="1" applyBorder="1" applyAlignment="1">
      <alignment horizontal="right"/>
      <protection/>
    </xf>
    <xf numFmtId="0" fontId="0" fillId="0" borderId="6" xfId="27" applyFont="1" applyBorder="1">
      <alignment/>
      <protection/>
    </xf>
    <xf numFmtId="37" fontId="0" fillId="0" borderId="56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76" fontId="0" fillId="0" borderId="57" xfId="0" applyBorder="1" applyAlignment="1">
      <alignment/>
    </xf>
    <xf numFmtId="176" fontId="0" fillId="0" borderId="58" xfId="0" applyBorder="1" applyAlignment="1">
      <alignment/>
    </xf>
    <xf numFmtId="0" fontId="0" fillId="0" borderId="2" xfId="26" applyFont="1" applyBorder="1">
      <alignment/>
      <protection/>
    </xf>
    <xf numFmtId="0" fontId="0" fillId="0" borderId="0" xfId="26" applyFont="1">
      <alignment/>
      <protection/>
    </xf>
    <xf numFmtId="0" fontId="0" fillId="0" borderId="23" xfId="26" applyFont="1" applyBorder="1">
      <alignment/>
      <protection/>
    </xf>
    <xf numFmtId="0" fontId="0" fillId="0" borderId="7" xfId="26" applyFont="1" applyBorder="1">
      <alignment/>
      <protection/>
    </xf>
    <xf numFmtId="0" fontId="0" fillId="0" borderId="6" xfId="26" applyFont="1" applyBorder="1">
      <alignment/>
      <protection/>
    </xf>
    <xf numFmtId="0" fontId="0" fillId="0" borderId="2" xfId="25" applyFont="1" applyBorder="1">
      <alignment/>
      <protection/>
    </xf>
    <xf numFmtId="0" fontId="0" fillId="0" borderId="6" xfId="25" applyFont="1" applyBorder="1">
      <alignment/>
      <protection/>
    </xf>
    <xf numFmtId="37" fontId="0" fillId="0" borderId="59" xfId="27" applyNumberFormat="1" applyBorder="1" applyAlignment="1" applyProtection="1">
      <alignment/>
      <protection/>
    </xf>
    <xf numFmtId="37" fontId="0" fillId="0" borderId="60" xfId="27" applyNumberFormat="1" applyBorder="1" applyAlignment="1" applyProtection="1">
      <alignment/>
      <protection/>
    </xf>
    <xf numFmtId="37" fontId="0" fillId="0" borderId="61" xfId="27" applyNumberFormat="1" applyBorder="1" applyAlignment="1" applyProtection="1">
      <alignment/>
      <protection/>
    </xf>
    <xf numFmtId="37" fontId="0" fillId="0" borderId="42" xfId="27" applyNumberFormat="1" applyBorder="1" applyAlignment="1" applyProtection="1">
      <alignment/>
      <protection/>
    </xf>
    <xf numFmtId="37" fontId="0" fillId="0" borderId="62" xfId="27" applyNumberFormat="1" applyBorder="1" applyAlignment="1" applyProtection="1">
      <alignment/>
      <protection/>
    </xf>
    <xf numFmtId="37" fontId="0" fillId="0" borderId="63" xfId="27" applyNumberFormat="1" applyBorder="1" applyAlignment="1" applyProtection="1">
      <alignment/>
      <protection/>
    </xf>
    <xf numFmtId="0" fontId="0" fillId="0" borderId="36" xfId="27" applyFont="1" applyBorder="1" applyAlignment="1">
      <alignment vertical="center"/>
      <protection/>
    </xf>
    <xf numFmtId="176" fontId="0" fillId="0" borderId="30" xfId="0" applyBorder="1" applyAlignment="1">
      <alignment horizontal="center" vertical="center"/>
    </xf>
    <xf numFmtId="0" fontId="0" fillId="0" borderId="30" xfId="27" applyFont="1" applyBorder="1" applyAlignment="1">
      <alignment wrapText="1"/>
      <protection/>
    </xf>
    <xf numFmtId="0" fontId="0" fillId="0" borderId="2" xfId="27" applyFont="1" applyBorder="1">
      <alignment/>
      <protection/>
    </xf>
    <xf numFmtId="0" fontId="0" fillId="0" borderId="3" xfId="24" applyFont="1" applyBorder="1">
      <alignment/>
      <protection/>
    </xf>
    <xf numFmtId="37" fontId="0" fillId="0" borderId="14" xfId="24" applyNumberFormat="1" applyBorder="1" applyProtection="1">
      <alignment/>
      <protection/>
    </xf>
    <xf numFmtId="37" fontId="0" fillId="0" borderId="61" xfId="24" applyNumberFormat="1" applyBorder="1" applyProtection="1">
      <alignment/>
      <protection/>
    </xf>
    <xf numFmtId="0" fontId="0" fillId="0" borderId="53" xfId="24" applyBorder="1">
      <alignment/>
      <protection/>
    </xf>
    <xf numFmtId="0" fontId="0" fillId="0" borderId="23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4" xfId="24" applyFont="1" applyBorder="1">
      <alignment/>
      <protection/>
    </xf>
    <xf numFmtId="37" fontId="3" fillId="0" borderId="0" xfId="27" applyNumberFormat="1" applyFont="1" applyFill="1" applyBorder="1" applyProtection="1">
      <alignment/>
      <protection/>
    </xf>
    <xf numFmtId="0" fontId="0" fillId="0" borderId="0" xfId="22" applyFont="1" applyBorder="1" applyAlignment="1" quotePrefix="1">
      <alignment horizontal="left"/>
      <protection/>
    </xf>
    <xf numFmtId="49" fontId="5" fillId="0" borderId="7" xfId="0" applyNumberFormat="1" applyFont="1" applyBorder="1" applyAlignment="1">
      <alignment vertical="center"/>
    </xf>
    <xf numFmtId="0" fontId="0" fillId="0" borderId="44" xfId="22" applyBorder="1">
      <alignment/>
      <protection/>
    </xf>
    <xf numFmtId="176" fontId="10" fillId="0" borderId="30" xfId="0" applyFont="1" applyBorder="1" applyAlignment="1">
      <alignment wrapText="1"/>
    </xf>
    <xf numFmtId="176" fontId="10" fillId="0" borderId="33" xfId="0" applyFont="1" applyBorder="1" applyAlignment="1">
      <alignment wrapText="1"/>
    </xf>
    <xf numFmtId="0" fontId="0" fillId="0" borderId="61" xfId="24" applyFont="1" applyBorder="1" applyAlignment="1">
      <alignment wrapText="1"/>
      <protection/>
    </xf>
    <xf numFmtId="0" fontId="0" fillId="0" borderId="64" xfId="24" applyFont="1" applyBorder="1" applyAlignment="1">
      <alignment wrapText="1"/>
      <protection/>
    </xf>
    <xf numFmtId="37" fontId="0" fillId="0" borderId="63" xfId="23" applyNumberFormat="1" applyFill="1" applyBorder="1" applyAlignment="1" applyProtection="1">
      <alignment horizontal="center"/>
      <protection/>
    </xf>
    <xf numFmtId="37" fontId="0" fillId="0" borderId="65" xfId="23" applyNumberFormat="1" applyFill="1" applyBorder="1" applyAlignment="1" applyProtection="1">
      <alignment horizontal="center"/>
      <protection/>
    </xf>
    <xf numFmtId="180" fontId="0" fillId="0" borderId="62" xfId="23" applyNumberFormat="1" applyFill="1" applyBorder="1" applyAlignment="1" applyProtection="1">
      <alignment horizontal="center"/>
      <protection/>
    </xf>
    <xf numFmtId="180" fontId="0" fillId="0" borderId="66" xfId="23" applyNumberFormat="1" applyFill="1" applyBorder="1" applyAlignment="1" applyProtection="1">
      <alignment horizont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病院　繰入金調その１" xfId="21"/>
    <cellStyle name="標準_病院　繰入金調その２" xfId="22"/>
    <cellStyle name="標準_病院　経営分析表" xfId="23"/>
    <cellStyle name="標準_病院　資本的収支" xfId="24"/>
    <cellStyle name="標準_病院　収益費用構成表" xfId="25"/>
    <cellStyle name="標準_病院　損益計算書" xfId="26"/>
    <cellStyle name="標準_病院　貸借対照表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Z54"/>
  <sheetViews>
    <sheetView showGridLines="0" showZeros="0" tabSelected="1" zoomScale="55" zoomScaleNormal="5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66015625" defaultRowHeight="18"/>
  <cols>
    <col min="1" max="1" width="5.66015625" style="0" customWidth="1"/>
    <col min="2" max="2" width="6.66015625" style="0" customWidth="1"/>
    <col min="3" max="3" width="18.66015625" style="0" customWidth="1"/>
    <col min="4" max="17" width="14.5" style="0" customWidth="1"/>
    <col min="18" max="18" width="14.66015625" style="0" customWidth="1"/>
    <col min="19" max="19" width="1.66015625" style="0" customWidth="1"/>
  </cols>
  <sheetData>
    <row r="1" ht="40.5" customHeight="1">
      <c r="B1" s="248" t="s">
        <v>322</v>
      </c>
    </row>
    <row r="2" ht="30.75" customHeight="1"/>
    <row r="3" spans="2:18" ht="30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9" ht="30.75" customHeight="1">
      <c r="B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</row>
    <row r="5" spans="2:19" ht="30.75" customHeight="1">
      <c r="B5" s="2"/>
      <c r="C5" t="s">
        <v>2</v>
      </c>
      <c r="D5" s="24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327</v>
      </c>
      <c r="L5" s="25" t="s">
        <v>327</v>
      </c>
      <c r="M5" s="25" t="s">
        <v>328</v>
      </c>
      <c r="N5" s="25" t="s">
        <v>329</v>
      </c>
      <c r="O5" s="25" t="s">
        <v>10</v>
      </c>
      <c r="P5" s="25" t="s">
        <v>330</v>
      </c>
      <c r="Q5" s="25" t="s">
        <v>11</v>
      </c>
      <c r="R5" s="3"/>
      <c r="S5" s="2"/>
    </row>
    <row r="6" spans="2:19" ht="30.75" customHeight="1">
      <c r="B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5" t="s">
        <v>12</v>
      </c>
      <c r="S6" s="2"/>
    </row>
    <row r="7" spans="2:19" ht="30.75" customHeight="1">
      <c r="B7" s="2" t="s">
        <v>13</v>
      </c>
      <c r="D7" s="308" t="s">
        <v>333</v>
      </c>
      <c r="E7" s="309" t="s">
        <v>335</v>
      </c>
      <c r="F7" s="3"/>
      <c r="G7" s="3"/>
      <c r="H7" s="3"/>
      <c r="I7" s="3"/>
      <c r="J7" s="25" t="s">
        <v>14</v>
      </c>
      <c r="K7" s="325" t="s">
        <v>347</v>
      </c>
      <c r="L7" s="325" t="s">
        <v>348</v>
      </c>
      <c r="M7" s="309" t="s">
        <v>339</v>
      </c>
      <c r="N7" s="25" t="s">
        <v>15</v>
      </c>
      <c r="O7" s="25" t="s">
        <v>15</v>
      </c>
      <c r="P7" s="3" t="s">
        <v>343</v>
      </c>
      <c r="Q7" s="3"/>
      <c r="R7" s="3"/>
      <c r="S7" s="2"/>
    </row>
    <row r="8" spans="2:19" ht="30.75" customHeight="1" thickBot="1">
      <c r="B8" s="4"/>
      <c r="C8" s="1"/>
      <c r="D8" s="26" t="s">
        <v>334</v>
      </c>
      <c r="E8" s="27" t="s">
        <v>336</v>
      </c>
      <c r="F8" s="27" t="s">
        <v>16</v>
      </c>
      <c r="G8" s="27" t="s">
        <v>17</v>
      </c>
      <c r="H8" s="27" t="s">
        <v>62</v>
      </c>
      <c r="I8" s="27" t="s">
        <v>18</v>
      </c>
      <c r="J8" s="27" t="s">
        <v>331</v>
      </c>
      <c r="K8" s="27" t="s">
        <v>349</v>
      </c>
      <c r="L8" s="27" t="s">
        <v>350</v>
      </c>
      <c r="M8" s="310" t="s">
        <v>338</v>
      </c>
      <c r="N8" s="27" t="s">
        <v>63</v>
      </c>
      <c r="O8" s="27" t="s">
        <v>340</v>
      </c>
      <c r="P8" s="27" t="s">
        <v>342</v>
      </c>
      <c r="Q8" s="27" t="s">
        <v>20</v>
      </c>
      <c r="R8" s="5"/>
      <c r="S8" s="2"/>
    </row>
    <row r="9" spans="2:52" ht="30.75" customHeight="1">
      <c r="B9" s="8" t="s">
        <v>21</v>
      </c>
      <c r="C9" s="9"/>
      <c r="D9" s="10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1" t="s">
        <v>22</v>
      </c>
      <c r="R9" s="11">
        <v>14</v>
      </c>
      <c r="S9" s="12" t="s">
        <v>23</v>
      </c>
      <c r="T9" s="7" t="s">
        <v>23</v>
      </c>
      <c r="U9" s="7" t="s">
        <v>23</v>
      </c>
      <c r="V9" s="7" t="s">
        <v>23</v>
      </c>
      <c r="W9" s="7" t="s">
        <v>23</v>
      </c>
      <c r="X9" s="7" t="s">
        <v>23</v>
      </c>
      <c r="Y9" s="7" t="s">
        <v>23</v>
      </c>
      <c r="Z9" s="7" t="s">
        <v>23</v>
      </c>
      <c r="AA9" s="7" t="s">
        <v>23</v>
      </c>
      <c r="AB9" s="7" t="s">
        <v>23</v>
      </c>
      <c r="AC9" s="7" t="s">
        <v>23</v>
      </c>
      <c r="AD9" s="7" t="s">
        <v>23</v>
      </c>
      <c r="AE9" s="7" t="s">
        <v>23</v>
      </c>
      <c r="AF9" s="7" t="s">
        <v>23</v>
      </c>
      <c r="AG9" s="7" t="s">
        <v>23</v>
      </c>
      <c r="AH9" s="7" t="s">
        <v>23</v>
      </c>
      <c r="AI9" s="7" t="s">
        <v>23</v>
      </c>
      <c r="AJ9" s="7" t="s">
        <v>23</v>
      </c>
      <c r="AK9" s="7" t="s">
        <v>23</v>
      </c>
      <c r="AL9" s="7" t="s">
        <v>23</v>
      </c>
      <c r="AM9" s="7" t="s">
        <v>23</v>
      </c>
      <c r="AN9" s="7" t="s">
        <v>23</v>
      </c>
      <c r="AO9" s="7" t="s">
        <v>23</v>
      </c>
      <c r="AP9" s="7" t="s">
        <v>23</v>
      </c>
      <c r="AQ9" s="7" t="s">
        <v>23</v>
      </c>
      <c r="AR9" s="7" t="s">
        <v>23</v>
      </c>
      <c r="AS9" s="7" t="s">
        <v>23</v>
      </c>
      <c r="AT9" s="7" t="s">
        <v>23</v>
      </c>
      <c r="AU9" s="7" t="s">
        <v>23</v>
      </c>
      <c r="AV9" s="7" t="s">
        <v>23</v>
      </c>
      <c r="AW9" s="7" t="s">
        <v>23</v>
      </c>
      <c r="AX9" s="7" t="s">
        <v>23</v>
      </c>
      <c r="AY9" s="7" t="s">
        <v>23</v>
      </c>
      <c r="AZ9" s="7" t="s">
        <v>24</v>
      </c>
    </row>
    <row r="10" spans="2:52" ht="30.75" customHeight="1">
      <c r="B10" s="8" t="s">
        <v>25</v>
      </c>
      <c r="C10" s="9"/>
      <c r="D10" s="28" t="s">
        <v>26</v>
      </c>
      <c r="E10" s="29" t="s">
        <v>26</v>
      </c>
      <c r="F10" s="29" t="s">
        <v>26</v>
      </c>
      <c r="G10" s="29" t="s">
        <v>26</v>
      </c>
      <c r="H10" s="29" t="s">
        <v>26</v>
      </c>
      <c r="I10" s="29" t="s">
        <v>26</v>
      </c>
      <c r="J10" s="29" t="s">
        <v>26</v>
      </c>
      <c r="K10" s="11" t="s">
        <v>27</v>
      </c>
      <c r="L10" s="29" t="s">
        <v>344</v>
      </c>
      <c r="M10" s="29" t="s">
        <v>26</v>
      </c>
      <c r="N10" s="11" t="s">
        <v>27</v>
      </c>
      <c r="O10" s="11" t="s">
        <v>27</v>
      </c>
      <c r="P10" s="11" t="s">
        <v>27</v>
      </c>
      <c r="Q10" s="29" t="s">
        <v>26</v>
      </c>
      <c r="R10" s="11">
        <v>5</v>
      </c>
      <c r="S10" s="12" t="s">
        <v>23</v>
      </c>
      <c r="T10" s="7" t="s">
        <v>23</v>
      </c>
      <c r="U10" s="7" t="s">
        <v>23</v>
      </c>
      <c r="V10" s="7" t="s">
        <v>23</v>
      </c>
      <c r="W10" s="7" t="s">
        <v>23</v>
      </c>
      <c r="X10" s="7" t="s">
        <v>23</v>
      </c>
      <c r="Y10" s="7" t="s">
        <v>23</v>
      </c>
      <c r="Z10" s="7" t="s">
        <v>23</v>
      </c>
      <c r="AA10" s="7" t="s">
        <v>23</v>
      </c>
      <c r="AB10" s="7" t="s">
        <v>23</v>
      </c>
      <c r="AC10" s="7" t="s">
        <v>23</v>
      </c>
      <c r="AD10" s="7" t="s">
        <v>23</v>
      </c>
      <c r="AE10" s="7" t="s">
        <v>23</v>
      </c>
      <c r="AF10" s="7" t="s">
        <v>23</v>
      </c>
      <c r="AG10" s="7" t="s">
        <v>23</v>
      </c>
      <c r="AH10" s="7" t="s">
        <v>23</v>
      </c>
      <c r="AI10" s="7" t="s">
        <v>23</v>
      </c>
      <c r="AJ10" s="7" t="s">
        <v>23</v>
      </c>
      <c r="AK10" s="7" t="s">
        <v>23</v>
      </c>
      <c r="AL10" s="7" t="s">
        <v>23</v>
      </c>
      <c r="AM10" s="7" t="s">
        <v>23</v>
      </c>
      <c r="AN10" s="7" t="s">
        <v>23</v>
      </c>
      <c r="AO10" s="7" t="s">
        <v>23</v>
      </c>
      <c r="AP10" s="7" t="s">
        <v>23</v>
      </c>
      <c r="AQ10" s="7" t="s">
        <v>23</v>
      </c>
      <c r="AR10" s="7" t="s">
        <v>23</v>
      </c>
      <c r="AS10" s="7" t="s">
        <v>23</v>
      </c>
      <c r="AT10" s="7" t="s">
        <v>23</v>
      </c>
      <c r="AU10" s="7" t="s">
        <v>23</v>
      </c>
      <c r="AV10" s="7" t="s">
        <v>23</v>
      </c>
      <c r="AW10" s="7" t="s">
        <v>23</v>
      </c>
      <c r="AX10" s="7" t="s">
        <v>23</v>
      </c>
      <c r="AY10" s="7" t="s">
        <v>23</v>
      </c>
      <c r="AZ10" s="7" t="s">
        <v>24</v>
      </c>
    </row>
    <row r="11" spans="2:52" ht="30.75" customHeight="1">
      <c r="B11" s="8" t="s">
        <v>28</v>
      </c>
      <c r="C11" s="9"/>
      <c r="D11" s="10" t="s">
        <v>27</v>
      </c>
      <c r="E11" s="11" t="s">
        <v>27</v>
      </c>
      <c r="F11" s="11" t="s">
        <v>27</v>
      </c>
      <c r="G11" s="11" t="s">
        <v>27</v>
      </c>
      <c r="H11" s="11" t="s">
        <v>27</v>
      </c>
      <c r="I11" s="11" t="s">
        <v>27</v>
      </c>
      <c r="J11" s="11" t="s">
        <v>27</v>
      </c>
      <c r="K11" s="11" t="s">
        <v>27</v>
      </c>
      <c r="L11" s="29" t="s">
        <v>26</v>
      </c>
      <c r="M11" s="11" t="s">
        <v>27</v>
      </c>
      <c r="N11" s="11" t="s">
        <v>27</v>
      </c>
      <c r="O11" s="29" t="s">
        <v>26</v>
      </c>
      <c r="P11" s="11" t="s">
        <v>27</v>
      </c>
      <c r="Q11" s="11" t="s">
        <v>27</v>
      </c>
      <c r="R11" s="11">
        <v>12</v>
      </c>
      <c r="S11" s="12" t="s">
        <v>23</v>
      </c>
      <c r="T11" s="7" t="s">
        <v>23</v>
      </c>
      <c r="U11" s="7" t="s">
        <v>23</v>
      </c>
      <c r="V11" s="7" t="s">
        <v>23</v>
      </c>
      <c r="W11" s="7" t="s">
        <v>23</v>
      </c>
      <c r="X11" s="7" t="s">
        <v>23</v>
      </c>
      <c r="Y11" s="7" t="s">
        <v>23</v>
      </c>
      <c r="Z11" s="7" t="s">
        <v>23</v>
      </c>
      <c r="AA11" s="7" t="s">
        <v>23</v>
      </c>
      <c r="AB11" s="7" t="s">
        <v>23</v>
      </c>
      <c r="AC11" s="7" t="s">
        <v>23</v>
      </c>
      <c r="AD11" s="7" t="s">
        <v>23</v>
      </c>
      <c r="AE11" s="7" t="s">
        <v>23</v>
      </c>
      <c r="AF11" s="7" t="s">
        <v>23</v>
      </c>
      <c r="AG11" s="7" t="s">
        <v>23</v>
      </c>
      <c r="AH11" s="7" t="s">
        <v>23</v>
      </c>
      <c r="AI11" s="7" t="s">
        <v>23</v>
      </c>
      <c r="AJ11" s="7" t="s">
        <v>23</v>
      </c>
      <c r="AK11" s="7" t="s">
        <v>23</v>
      </c>
      <c r="AL11" s="7" t="s">
        <v>23</v>
      </c>
      <c r="AM11" s="7" t="s">
        <v>23</v>
      </c>
      <c r="AN11" s="7" t="s">
        <v>23</v>
      </c>
      <c r="AO11" s="7" t="s">
        <v>23</v>
      </c>
      <c r="AP11" s="7" t="s">
        <v>23</v>
      </c>
      <c r="AQ11" s="7" t="s">
        <v>23</v>
      </c>
      <c r="AR11" s="7" t="s">
        <v>23</v>
      </c>
      <c r="AS11" s="7" t="s">
        <v>23</v>
      </c>
      <c r="AT11" s="7" t="s">
        <v>23</v>
      </c>
      <c r="AU11" s="7" t="s">
        <v>23</v>
      </c>
      <c r="AV11" s="7" t="s">
        <v>23</v>
      </c>
      <c r="AW11" s="7" t="s">
        <v>23</v>
      </c>
      <c r="AX11" s="7" t="s">
        <v>23</v>
      </c>
      <c r="AY11" s="7" t="s">
        <v>23</v>
      </c>
      <c r="AZ11" s="7" t="s">
        <v>24</v>
      </c>
    </row>
    <row r="12" spans="2:19" ht="30.75" customHeight="1">
      <c r="B12" s="24" t="s">
        <v>29</v>
      </c>
      <c r="C12" s="30" t="s">
        <v>30</v>
      </c>
      <c r="D12" s="14">
        <v>566</v>
      </c>
      <c r="E12" s="15">
        <v>379</v>
      </c>
      <c r="F12" s="15">
        <v>326</v>
      </c>
      <c r="G12" s="15">
        <v>234</v>
      </c>
      <c r="H12" s="15">
        <v>200</v>
      </c>
      <c r="I12" s="15">
        <v>199</v>
      </c>
      <c r="J12" s="15">
        <v>100</v>
      </c>
      <c r="K12" s="15">
        <v>50</v>
      </c>
      <c r="L12" s="15"/>
      <c r="M12" s="15">
        <v>243</v>
      </c>
      <c r="N12" s="15">
        <v>30</v>
      </c>
      <c r="O12" s="15">
        <v>20</v>
      </c>
      <c r="P12" s="15">
        <v>33</v>
      </c>
      <c r="Q12" s="15">
        <v>234</v>
      </c>
      <c r="R12" s="15">
        <f aca="true" t="shared" si="0" ref="R12:R17">SUM(D12:Q12)</f>
        <v>2614</v>
      </c>
      <c r="S12" s="2"/>
    </row>
    <row r="13" spans="2:19" ht="30.75" customHeight="1">
      <c r="B13" s="24"/>
      <c r="C13" s="30" t="s">
        <v>323</v>
      </c>
      <c r="D13" s="14">
        <v>0</v>
      </c>
      <c r="E13" s="15">
        <v>40</v>
      </c>
      <c r="F13" s="15">
        <v>0</v>
      </c>
      <c r="G13" s="15">
        <v>0</v>
      </c>
      <c r="H13" s="15">
        <v>0</v>
      </c>
      <c r="I13" s="15">
        <v>56</v>
      </c>
      <c r="J13" s="15">
        <v>0</v>
      </c>
      <c r="K13" s="15">
        <v>40</v>
      </c>
      <c r="L13" s="15">
        <v>24</v>
      </c>
      <c r="M13" s="15">
        <v>38</v>
      </c>
      <c r="N13" s="15">
        <v>0</v>
      </c>
      <c r="O13" s="15">
        <v>30</v>
      </c>
      <c r="P13" s="15">
        <v>43</v>
      </c>
      <c r="Q13" s="15">
        <v>40</v>
      </c>
      <c r="R13" s="15">
        <f t="shared" si="0"/>
        <v>311</v>
      </c>
      <c r="S13" s="2"/>
    </row>
    <row r="14" spans="2:19" ht="30.75" customHeight="1">
      <c r="B14" s="2"/>
      <c r="C14" s="30" t="s">
        <v>31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10</v>
      </c>
      <c r="R14" s="15">
        <f t="shared" si="0"/>
        <v>10</v>
      </c>
      <c r="S14" s="2"/>
    </row>
    <row r="15" spans="2:19" ht="30.75" customHeight="1">
      <c r="B15" s="339" t="s">
        <v>32</v>
      </c>
      <c r="C15" s="30" t="s">
        <v>33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0"/>
        <v>0</v>
      </c>
      <c r="S15" s="2"/>
    </row>
    <row r="16" spans="2:19" ht="30.75" customHeight="1">
      <c r="B16" s="2"/>
      <c r="C16" s="225" t="s">
        <v>390</v>
      </c>
      <c r="D16" s="14">
        <v>2</v>
      </c>
      <c r="E16" s="15">
        <v>0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4</v>
      </c>
      <c r="R16" s="15">
        <f t="shared" si="0"/>
        <v>8</v>
      </c>
      <c r="S16" s="2"/>
    </row>
    <row r="17" spans="2:19" ht="30.75" customHeight="1">
      <c r="B17" s="31" t="s">
        <v>34</v>
      </c>
      <c r="C17" s="32" t="s">
        <v>12</v>
      </c>
      <c r="D17" s="10">
        <v>568</v>
      </c>
      <c r="E17" s="11">
        <v>419</v>
      </c>
      <c r="F17" s="11">
        <v>328</v>
      </c>
      <c r="G17" s="11">
        <v>234</v>
      </c>
      <c r="H17" s="11">
        <v>200</v>
      </c>
      <c r="I17" s="11">
        <v>255</v>
      </c>
      <c r="J17" s="11">
        <v>100</v>
      </c>
      <c r="K17" s="11">
        <v>90</v>
      </c>
      <c r="L17" s="11">
        <v>24</v>
      </c>
      <c r="M17" s="11">
        <v>281</v>
      </c>
      <c r="N17" s="11">
        <v>30</v>
      </c>
      <c r="O17" s="11">
        <v>50</v>
      </c>
      <c r="P17" s="11">
        <v>76</v>
      </c>
      <c r="Q17" s="11">
        <v>288</v>
      </c>
      <c r="R17" s="11">
        <f t="shared" si="0"/>
        <v>2943</v>
      </c>
      <c r="S17" s="2"/>
    </row>
    <row r="18" spans="2:19" ht="30.75" customHeight="1">
      <c r="B18" s="24" t="s">
        <v>35</v>
      </c>
      <c r="C18" s="13" t="s">
        <v>359</v>
      </c>
      <c r="D18" s="14">
        <v>35876</v>
      </c>
      <c r="E18" s="15">
        <v>19843</v>
      </c>
      <c r="F18" s="15">
        <v>23848</v>
      </c>
      <c r="G18" s="15">
        <v>11175</v>
      </c>
      <c r="H18" s="15">
        <v>18069</v>
      </c>
      <c r="I18" s="15">
        <v>19705</v>
      </c>
      <c r="J18" s="15">
        <v>6980</v>
      </c>
      <c r="K18" s="15">
        <v>3597</v>
      </c>
      <c r="L18" s="15">
        <v>1915</v>
      </c>
      <c r="M18" s="15">
        <v>15461</v>
      </c>
      <c r="N18" s="15">
        <v>2087</v>
      </c>
      <c r="O18" s="15">
        <v>3964</v>
      </c>
      <c r="P18" s="15">
        <v>2776</v>
      </c>
      <c r="Q18" s="15">
        <v>20557</v>
      </c>
      <c r="R18" s="15">
        <f aca="true" t="shared" si="1" ref="R18:R23">SUM(D18:Q18)</f>
        <v>185853</v>
      </c>
      <c r="S18" s="2"/>
    </row>
    <row r="19" spans="2:19" ht="30.75" customHeight="1">
      <c r="B19" s="24" t="s">
        <v>36</v>
      </c>
      <c r="C19" s="13" t="s">
        <v>358</v>
      </c>
      <c r="D19" s="14">
        <v>0</v>
      </c>
      <c r="E19" s="15">
        <v>1165</v>
      </c>
      <c r="F19" s="15">
        <v>0</v>
      </c>
      <c r="G19" s="15">
        <v>0</v>
      </c>
      <c r="H19" s="15">
        <v>0</v>
      </c>
      <c r="I19" s="15">
        <v>97</v>
      </c>
      <c r="J19" s="15">
        <v>0</v>
      </c>
      <c r="K19" s="15">
        <v>0</v>
      </c>
      <c r="L19" s="15"/>
      <c r="M19" s="15">
        <v>0</v>
      </c>
      <c r="N19" s="15">
        <v>0</v>
      </c>
      <c r="O19" s="15">
        <v>0</v>
      </c>
      <c r="P19" s="15">
        <v>515</v>
      </c>
      <c r="Q19" s="15">
        <v>0</v>
      </c>
      <c r="R19" s="15">
        <f t="shared" si="1"/>
        <v>1777</v>
      </c>
      <c r="S19" s="2"/>
    </row>
    <row r="20" spans="2:19" ht="30.75" customHeight="1">
      <c r="B20" s="24" t="s">
        <v>37</v>
      </c>
      <c r="C20" s="13" t="s">
        <v>357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  <c r="S20" s="2"/>
    </row>
    <row r="21" spans="2:19" ht="30.75" customHeight="1">
      <c r="B21" s="8" t="s">
        <v>38</v>
      </c>
      <c r="C21" s="32" t="s">
        <v>12</v>
      </c>
      <c r="D21" s="10">
        <v>35876</v>
      </c>
      <c r="E21" s="11">
        <v>21008</v>
      </c>
      <c r="F21" s="11">
        <v>23848</v>
      </c>
      <c r="G21" s="11">
        <v>11175</v>
      </c>
      <c r="H21" s="11">
        <v>18069</v>
      </c>
      <c r="I21" s="11">
        <v>19802</v>
      </c>
      <c r="J21" s="11">
        <v>6980</v>
      </c>
      <c r="K21" s="11">
        <v>3597</v>
      </c>
      <c r="L21" s="11">
        <v>1915</v>
      </c>
      <c r="M21" s="11">
        <v>15461</v>
      </c>
      <c r="N21" s="11">
        <v>2087</v>
      </c>
      <c r="O21" s="11">
        <v>3964</v>
      </c>
      <c r="P21" s="11">
        <v>3291</v>
      </c>
      <c r="Q21" s="11">
        <v>20557</v>
      </c>
      <c r="R21" s="11">
        <f t="shared" si="1"/>
        <v>187630</v>
      </c>
      <c r="S21" s="2"/>
    </row>
    <row r="22" spans="2:19" ht="30.75" customHeight="1">
      <c r="B22" s="2" t="s">
        <v>39</v>
      </c>
      <c r="C22" s="13" t="s">
        <v>356</v>
      </c>
      <c r="D22" s="14">
        <v>60</v>
      </c>
      <c r="E22" s="15">
        <v>0</v>
      </c>
      <c r="F22" s="15">
        <v>0</v>
      </c>
      <c r="G22" s="15">
        <v>0</v>
      </c>
      <c r="H22" s="15">
        <v>60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120</v>
      </c>
      <c r="S22" s="2"/>
    </row>
    <row r="23" spans="2:19" ht="30.75" customHeight="1">
      <c r="B23" s="8" t="s">
        <v>40</v>
      </c>
      <c r="C23" s="16" t="s">
        <v>355</v>
      </c>
      <c r="D23" s="10">
        <v>57</v>
      </c>
      <c r="E23" s="11">
        <v>0</v>
      </c>
      <c r="F23" s="11">
        <v>0</v>
      </c>
      <c r="G23" s="11">
        <v>0</v>
      </c>
      <c r="H23" s="11">
        <v>62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1"/>
        <v>119</v>
      </c>
      <c r="S23" s="2"/>
    </row>
    <row r="24" spans="2:52" s="224" customFormat="1" ht="30.75" customHeight="1">
      <c r="B24" s="219" t="s">
        <v>391</v>
      </c>
      <c r="C24" s="220"/>
      <c r="D24" s="230" t="s">
        <v>386</v>
      </c>
      <c r="E24" s="231" t="s">
        <v>387</v>
      </c>
      <c r="F24" s="231" t="s">
        <v>386</v>
      </c>
      <c r="G24" s="231" t="s">
        <v>387</v>
      </c>
      <c r="H24" s="252" t="s">
        <v>386</v>
      </c>
      <c r="I24" s="252" t="s">
        <v>386</v>
      </c>
      <c r="J24" s="231" t="s">
        <v>386</v>
      </c>
      <c r="K24" s="231" t="s">
        <v>388</v>
      </c>
      <c r="L24" s="231" t="s">
        <v>388</v>
      </c>
      <c r="M24" s="231" t="s">
        <v>388</v>
      </c>
      <c r="N24" s="231" t="s">
        <v>389</v>
      </c>
      <c r="O24" s="252" t="s">
        <v>386</v>
      </c>
      <c r="P24" s="252" t="s">
        <v>386</v>
      </c>
      <c r="Q24" s="231" t="s">
        <v>386</v>
      </c>
      <c r="R24" s="221"/>
      <c r="S24" s="222" t="s">
        <v>23</v>
      </c>
      <c r="T24" s="223" t="s">
        <v>23</v>
      </c>
      <c r="U24" s="223" t="s">
        <v>23</v>
      </c>
      <c r="V24" s="223" t="s">
        <v>23</v>
      </c>
      <c r="W24" s="223" t="s">
        <v>23</v>
      </c>
      <c r="X24" s="223" t="s">
        <v>23</v>
      </c>
      <c r="Y24" s="223" t="s">
        <v>23</v>
      </c>
      <c r="Z24" s="223" t="s">
        <v>23</v>
      </c>
      <c r="AA24" s="223" t="s">
        <v>23</v>
      </c>
      <c r="AB24" s="223" t="s">
        <v>23</v>
      </c>
      <c r="AC24" s="223" t="s">
        <v>23</v>
      </c>
      <c r="AD24" s="223" t="s">
        <v>23</v>
      </c>
      <c r="AE24" s="223" t="s">
        <v>23</v>
      </c>
      <c r="AF24" s="223" t="s">
        <v>23</v>
      </c>
      <c r="AG24" s="223" t="s">
        <v>23</v>
      </c>
      <c r="AH24" s="223" t="s">
        <v>23</v>
      </c>
      <c r="AI24" s="223" t="s">
        <v>23</v>
      </c>
      <c r="AJ24" s="223" t="s">
        <v>23</v>
      </c>
      <c r="AK24" s="223" t="s">
        <v>23</v>
      </c>
      <c r="AL24" s="223" t="s">
        <v>23</v>
      </c>
      <c r="AM24" s="223" t="s">
        <v>23</v>
      </c>
      <c r="AN24" s="223" t="s">
        <v>23</v>
      </c>
      <c r="AO24" s="223" t="s">
        <v>23</v>
      </c>
      <c r="AP24" s="223" t="s">
        <v>23</v>
      </c>
      <c r="AQ24" s="223" t="s">
        <v>23</v>
      </c>
      <c r="AR24" s="223" t="s">
        <v>23</v>
      </c>
      <c r="AS24" s="223" t="s">
        <v>23</v>
      </c>
      <c r="AT24" s="223" t="s">
        <v>23</v>
      </c>
      <c r="AU24" s="223" t="s">
        <v>23</v>
      </c>
      <c r="AV24" s="223" t="s">
        <v>23</v>
      </c>
      <c r="AW24" s="223" t="s">
        <v>23</v>
      </c>
      <c r="AX24" s="223" t="s">
        <v>23</v>
      </c>
      <c r="AY24" s="223" t="s">
        <v>23</v>
      </c>
      <c r="AZ24" s="223" t="s">
        <v>24</v>
      </c>
    </row>
    <row r="25" spans="2:19" ht="30.75" customHeight="1">
      <c r="B25" s="2" t="s">
        <v>354</v>
      </c>
      <c r="C25" s="9"/>
      <c r="D25" s="363">
        <v>177060</v>
      </c>
      <c r="E25" s="11">
        <v>93122</v>
      </c>
      <c r="F25" s="11">
        <v>91698</v>
      </c>
      <c r="G25" s="11">
        <v>49393</v>
      </c>
      <c r="H25" s="11">
        <v>50832</v>
      </c>
      <c r="I25" s="11">
        <v>79191</v>
      </c>
      <c r="J25" s="11">
        <v>17217</v>
      </c>
      <c r="K25" s="11">
        <v>12835</v>
      </c>
      <c r="L25" s="11">
        <v>3258</v>
      </c>
      <c r="M25" s="11">
        <v>51967</v>
      </c>
      <c r="N25" s="11">
        <v>9187</v>
      </c>
      <c r="O25" s="11">
        <v>16905</v>
      </c>
      <c r="P25" s="11">
        <v>19777</v>
      </c>
      <c r="Q25" s="11">
        <v>81792</v>
      </c>
      <c r="R25" s="11">
        <f aca="true" t="shared" si="2" ref="R25:R42">SUM(D25:Q25)</f>
        <v>754234</v>
      </c>
      <c r="S25" s="2"/>
    </row>
    <row r="26" spans="2:19" ht="30.75" customHeight="1">
      <c r="B26" s="2"/>
      <c r="C26" s="30" t="s">
        <v>30</v>
      </c>
      <c r="D26" s="364">
        <v>177060</v>
      </c>
      <c r="E26" s="15">
        <v>86875</v>
      </c>
      <c r="F26" s="15">
        <v>91698</v>
      </c>
      <c r="G26" s="15">
        <v>49393</v>
      </c>
      <c r="H26" s="15">
        <v>50832</v>
      </c>
      <c r="I26" s="15">
        <v>64762</v>
      </c>
      <c r="J26" s="15">
        <v>17217</v>
      </c>
      <c r="K26" s="15">
        <v>3170</v>
      </c>
      <c r="L26" s="15">
        <v>3258</v>
      </c>
      <c r="M26" s="15">
        <v>51967</v>
      </c>
      <c r="N26" s="15">
        <v>9187</v>
      </c>
      <c r="O26" s="15">
        <v>7605</v>
      </c>
      <c r="P26" s="15">
        <v>7336</v>
      </c>
      <c r="Q26" s="15">
        <v>69078</v>
      </c>
      <c r="R26" s="15">
        <f t="shared" si="2"/>
        <v>689438</v>
      </c>
      <c r="S26" s="2"/>
    </row>
    <row r="27" spans="2:19" ht="30.75" customHeight="1">
      <c r="B27" s="2"/>
      <c r="C27" s="30" t="s">
        <v>323</v>
      </c>
      <c r="D27" s="253">
        <v>0</v>
      </c>
      <c r="E27" s="15">
        <v>6247</v>
      </c>
      <c r="F27" s="15">
        <v>0</v>
      </c>
      <c r="G27" s="15">
        <v>0</v>
      </c>
      <c r="H27" s="15">
        <v>0</v>
      </c>
      <c r="I27" s="15">
        <v>14429</v>
      </c>
      <c r="J27" s="15">
        <v>0</v>
      </c>
      <c r="K27" s="15">
        <v>9665</v>
      </c>
      <c r="L27" s="15"/>
      <c r="M27" s="15"/>
      <c r="N27" s="15">
        <v>0</v>
      </c>
      <c r="O27" s="15">
        <v>9300</v>
      </c>
      <c r="P27" s="15">
        <v>12441</v>
      </c>
      <c r="Q27" s="15">
        <v>12714</v>
      </c>
      <c r="R27" s="15">
        <f t="shared" si="2"/>
        <v>64796</v>
      </c>
      <c r="S27" s="2"/>
    </row>
    <row r="28" spans="2:19" ht="30.75" customHeight="1">
      <c r="B28" s="2"/>
      <c r="C28" s="30" t="s">
        <v>31</v>
      </c>
      <c r="D28" s="33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f t="shared" si="2"/>
        <v>0</v>
      </c>
      <c r="S28" s="2"/>
    </row>
    <row r="29" spans="2:19" ht="30.75" customHeight="1">
      <c r="B29" s="2"/>
      <c r="C29" s="30" t="s">
        <v>33</v>
      </c>
      <c r="D29" s="33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 t="shared" si="2"/>
        <v>0</v>
      </c>
      <c r="S29" s="2"/>
    </row>
    <row r="30" spans="2:19" ht="30.75" customHeight="1">
      <c r="B30" s="8"/>
      <c r="C30" s="229" t="s">
        <v>392</v>
      </c>
      <c r="D30" s="34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2"/>
        <v>0</v>
      </c>
      <c r="S30" s="2"/>
    </row>
    <row r="31" spans="2:19" ht="30.75" customHeight="1">
      <c r="B31" s="8" t="s">
        <v>353</v>
      </c>
      <c r="C31" s="366"/>
      <c r="D31" s="365">
        <v>432320</v>
      </c>
      <c r="E31" s="11">
        <v>182915</v>
      </c>
      <c r="F31" s="11">
        <v>137019</v>
      </c>
      <c r="G31" s="11">
        <v>117012</v>
      </c>
      <c r="H31" s="11">
        <v>90634</v>
      </c>
      <c r="I31" s="11">
        <v>126995</v>
      </c>
      <c r="J31" s="11">
        <v>44466</v>
      </c>
      <c r="K31" s="11">
        <v>54340</v>
      </c>
      <c r="L31" s="11">
        <v>22057</v>
      </c>
      <c r="M31" s="11">
        <v>116411</v>
      </c>
      <c r="N31" s="11">
        <v>28234</v>
      </c>
      <c r="O31" s="11">
        <v>24242</v>
      </c>
      <c r="P31" s="11">
        <v>52797</v>
      </c>
      <c r="Q31" s="11">
        <v>121317</v>
      </c>
      <c r="R31" s="11">
        <f t="shared" si="2"/>
        <v>1550759</v>
      </c>
      <c r="S31" s="2"/>
    </row>
    <row r="32" spans="2:19" ht="30.75" customHeight="1">
      <c r="B32" s="8"/>
      <c r="C32" s="367" t="s">
        <v>43</v>
      </c>
      <c r="D32" s="365">
        <f>D25+D31</f>
        <v>609380</v>
      </c>
      <c r="E32" s="11">
        <f aca="true" t="shared" si="3" ref="E32:Q32">E25+E31</f>
        <v>276037</v>
      </c>
      <c r="F32" s="11">
        <f t="shared" si="3"/>
        <v>228717</v>
      </c>
      <c r="G32" s="11">
        <f t="shared" si="3"/>
        <v>166405</v>
      </c>
      <c r="H32" s="11">
        <f t="shared" si="3"/>
        <v>141466</v>
      </c>
      <c r="I32" s="11">
        <f t="shared" si="3"/>
        <v>206186</v>
      </c>
      <c r="J32" s="11">
        <f t="shared" si="3"/>
        <v>61683</v>
      </c>
      <c r="K32" s="11">
        <f t="shared" si="3"/>
        <v>67175</v>
      </c>
      <c r="L32" s="11">
        <f t="shared" si="3"/>
        <v>25315</v>
      </c>
      <c r="M32" s="11">
        <f t="shared" si="3"/>
        <v>168378</v>
      </c>
      <c r="N32" s="11">
        <f t="shared" si="3"/>
        <v>37421</v>
      </c>
      <c r="O32" s="11">
        <f t="shared" si="3"/>
        <v>41147</v>
      </c>
      <c r="P32" s="11">
        <f t="shared" si="3"/>
        <v>72574</v>
      </c>
      <c r="Q32" s="11">
        <f t="shared" si="3"/>
        <v>203109</v>
      </c>
      <c r="R32" s="11">
        <f t="shared" si="2"/>
        <v>2304993</v>
      </c>
      <c r="S32" s="2"/>
    </row>
    <row r="33" spans="2:26" ht="30.75" customHeight="1">
      <c r="B33" s="2"/>
      <c r="C33" s="30" t="s">
        <v>44</v>
      </c>
      <c r="D33" s="35">
        <v>129</v>
      </c>
      <c r="E33" s="39">
        <v>59.7</v>
      </c>
      <c r="F33" s="39">
        <v>36</v>
      </c>
      <c r="G33" s="39">
        <v>28.3</v>
      </c>
      <c r="H33" s="39">
        <v>27.4</v>
      </c>
      <c r="I33" s="39">
        <v>17</v>
      </c>
      <c r="J33" s="39">
        <v>8.3</v>
      </c>
      <c r="K33" s="39">
        <v>6</v>
      </c>
      <c r="L33" s="39">
        <v>1</v>
      </c>
      <c r="M33" s="39">
        <v>23.6</v>
      </c>
      <c r="N33" s="39">
        <v>3.3</v>
      </c>
      <c r="O33" s="39">
        <v>3</v>
      </c>
      <c r="P33" s="39">
        <v>7.6</v>
      </c>
      <c r="Q33" s="39">
        <v>22</v>
      </c>
      <c r="R33" s="18">
        <f t="shared" si="2"/>
        <v>372.20000000000005</v>
      </c>
      <c r="S33" s="19"/>
      <c r="T33" s="17"/>
      <c r="U33" s="17"/>
      <c r="V33" s="17"/>
      <c r="W33" s="17"/>
      <c r="X33" s="17"/>
      <c r="Y33" s="17"/>
      <c r="Z33" s="17"/>
    </row>
    <row r="34" spans="2:26" ht="30.75" customHeight="1">
      <c r="B34" s="24" t="s">
        <v>45</v>
      </c>
      <c r="C34" s="30" t="s">
        <v>46</v>
      </c>
      <c r="D34" s="36">
        <v>504.3</v>
      </c>
      <c r="E34" s="40">
        <v>297.9</v>
      </c>
      <c r="F34" s="40">
        <v>239</v>
      </c>
      <c r="G34" s="40">
        <v>152.1</v>
      </c>
      <c r="H34" s="40">
        <v>150.3</v>
      </c>
      <c r="I34" s="40">
        <v>206</v>
      </c>
      <c r="J34" s="40">
        <v>64.9</v>
      </c>
      <c r="K34" s="40">
        <v>64.3</v>
      </c>
      <c r="L34" s="40">
        <v>8</v>
      </c>
      <c r="M34" s="40">
        <v>139.1</v>
      </c>
      <c r="N34" s="40">
        <v>23</v>
      </c>
      <c r="O34" s="40">
        <v>36.1</v>
      </c>
      <c r="P34" s="40">
        <v>45.8</v>
      </c>
      <c r="Q34" s="40">
        <v>205.7</v>
      </c>
      <c r="R34" s="18">
        <f t="shared" si="2"/>
        <v>2136.4999999999995</v>
      </c>
      <c r="S34" s="19"/>
      <c r="T34" s="17"/>
      <c r="U34" s="17"/>
      <c r="V34" s="17"/>
      <c r="W34" s="17"/>
      <c r="X34" s="17"/>
      <c r="Y34" s="17"/>
      <c r="Z34" s="17"/>
    </row>
    <row r="35" spans="2:26" ht="30.75" customHeight="1">
      <c r="B35" s="24" t="s">
        <v>47</v>
      </c>
      <c r="C35" s="30" t="s">
        <v>48</v>
      </c>
      <c r="D35" s="36">
        <v>19</v>
      </c>
      <c r="E35" s="40">
        <v>12</v>
      </c>
      <c r="F35" s="40">
        <v>10</v>
      </c>
      <c r="G35" s="40">
        <v>9</v>
      </c>
      <c r="H35" s="40">
        <v>8</v>
      </c>
      <c r="I35" s="40">
        <v>6</v>
      </c>
      <c r="J35" s="40">
        <v>3</v>
      </c>
      <c r="K35" s="40">
        <v>3</v>
      </c>
      <c r="L35" s="40">
        <v>3</v>
      </c>
      <c r="M35" s="40">
        <v>5</v>
      </c>
      <c r="N35" s="40">
        <v>1</v>
      </c>
      <c r="O35" s="40">
        <v>1.4</v>
      </c>
      <c r="P35" s="40">
        <v>3</v>
      </c>
      <c r="Q35" s="40">
        <v>7</v>
      </c>
      <c r="R35" s="18">
        <f t="shared" si="2"/>
        <v>90.4</v>
      </c>
      <c r="S35" s="19"/>
      <c r="T35" s="17"/>
      <c r="U35" s="17"/>
      <c r="V35" s="17"/>
      <c r="W35" s="17"/>
      <c r="X35" s="17"/>
      <c r="Y35" s="17"/>
      <c r="Z35" s="17"/>
    </row>
    <row r="36" spans="2:25" ht="30.75" customHeight="1">
      <c r="B36" s="24" t="s">
        <v>49</v>
      </c>
      <c r="C36" s="30" t="s">
        <v>50</v>
      </c>
      <c r="D36" s="36">
        <v>38</v>
      </c>
      <c r="E36" s="40">
        <v>41</v>
      </c>
      <c r="F36" s="40">
        <v>45</v>
      </c>
      <c r="G36" s="40">
        <v>42.8</v>
      </c>
      <c r="H36" s="40">
        <v>20.8</v>
      </c>
      <c r="I36" s="40">
        <v>21</v>
      </c>
      <c r="J36" s="40">
        <v>9.7</v>
      </c>
      <c r="K36" s="40">
        <v>11.5</v>
      </c>
      <c r="L36" s="40">
        <v>7</v>
      </c>
      <c r="M36" s="40">
        <v>25.7</v>
      </c>
      <c r="N36" s="40">
        <v>5</v>
      </c>
      <c r="O36" s="40">
        <v>8</v>
      </c>
      <c r="P36" s="40">
        <v>14.4</v>
      </c>
      <c r="Q36" s="40">
        <v>36.8</v>
      </c>
      <c r="R36" s="18">
        <f t="shared" si="2"/>
        <v>326.7</v>
      </c>
      <c r="S36" s="21"/>
      <c r="T36" s="20"/>
      <c r="U36" s="20"/>
      <c r="V36" s="20"/>
      <c r="W36" s="20"/>
      <c r="X36" s="20"/>
      <c r="Y36" s="20"/>
    </row>
    <row r="37" spans="2:19" ht="30.75" customHeight="1">
      <c r="B37" s="24" t="s">
        <v>51</v>
      </c>
      <c r="C37" s="30" t="s">
        <v>52</v>
      </c>
      <c r="D37" s="36">
        <v>9.6</v>
      </c>
      <c r="E37" s="40">
        <v>28.7</v>
      </c>
      <c r="F37" s="40">
        <v>24</v>
      </c>
      <c r="G37" s="40">
        <v>2</v>
      </c>
      <c r="H37" s="40">
        <v>2.5</v>
      </c>
      <c r="I37" s="40">
        <v>3</v>
      </c>
      <c r="J37" s="40">
        <v>1</v>
      </c>
      <c r="K37" s="40">
        <v>1</v>
      </c>
      <c r="L37" s="40"/>
      <c r="M37" s="40">
        <v>2</v>
      </c>
      <c r="N37" s="40">
        <v>1</v>
      </c>
      <c r="O37" s="40">
        <v>1</v>
      </c>
      <c r="P37" s="40">
        <v>1</v>
      </c>
      <c r="Q37" s="40">
        <v>2</v>
      </c>
      <c r="R37" s="18">
        <f t="shared" si="2"/>
        <v>78.8</v>
      </c>
      <c r="S37" s="2"/>
    </row>
    <row r="38" spans="2:19" ht="30.75" customHeight="1">
      <c r="B38" s="24" t="s">
        <v>53</v>
      </c>
      <c r="C38" s="30" t="s">
        <v>54</v>
      </c>
      <c r="D38" s="36">
        <v>34</v>
      </c>
      <c r="E38" s="40">
        <v>20</v>
      </c>
      <c r="F38" s="40">
        <v>12</v>
      </c>
      <c r="G38" s="40">
        <v>7</v>
      </c>
      <c r="H38" s="40">
        <v>8</v>
      </c>
      <c r="I38" s="40">
        <v>10</v>
      </c>
      <c r="J38" s="40">
        <v>3</v>
      </c>
      <c r="K38" s="40">
        <v>3</v>
      </c>
      <c r="L38" s="40">
        <v>1</v>
      </c>
      <c r="M38" s="40">
        <v>8</v>
      </c>
      <c r="N38" s="40">
        <v>2</v>
      </c>
      <c r="O38" s="40">
        <v>2</v>
      </c>
      <c r="P38" s="40">
        <v>2</v>
      </c>
      <c r="Q38" s="40">
        <v>7</v>
      </c>
      <c r="R38" s="18">
        <f t="shared" si="2"/>
        <v>119</v>
      </c>
      <c r="S38" s="2"/>
    </row>
    <row r="39" spans="2:19" ht="30.75" customHeight="1">
      <c r="B39" s="24" t="s">
        <v>34</v>
      </c>
      <c r="C39" s="30" t="s">
        <v>55</v>
      </c>
      <c r="D39" s="36">
        <v>36.3</v>
      </c>
      <c r="E39" s="40">
        <v>29.5</v>
      </c>
      <c r="F39" s="40">
        <v>18</v>
      </c>
      <c r="G39" s="40">
        <v>8.6</v>
      </c>
      <c r="H39" s="40">
        <v>9</v>
      </c>
      <c r="I39" s="40">
        <v>13</v>
      </c>
      <c r="J39" s="40">
        <v>2</v>
      </c>
      <c r="K39" s="40">
        <v>2</v>
      </c>
      <c r="L39" s="40">
        <v>3</v>
      </c>
      <c r="M39" s="40">
        <v>9.8</v>
      </c>
      <c r="N39" s="40">
        <v>2</v>
      </c>
      <c r="O39" s="40">
        <v>1.8</v>
      </c>
      <c r="P39" s="40">
        <v>3</v>
      </c>
      <c r="Q39" s="40">
        <v>12</v>
      </c>
      <c r="R39" s="18">
        <f t="shared" si="2"/>
        <v>150</v>
      </c>
      <c r="S39" s="2"/>
    </row>
    <row r="40" spans="2:19" ht="30.75" customHeight="1">
      <c r="B40" s="2"/>
      <c r="C40" s="30" t="s">
        <v>56</v>
      </c>
      <c r="D40" s="36">
        <v>34.1</v>
      </c>
      <c r="E40" s="40">
        <v>11.2</v>
      </c>
      <c r="F40" s="40">
        <v>26</v>
      </c>
      <c r="G40" s="40">
        <v>12.6</v>
      </c>
      <c r="H40" s="40">
        <v>44</v>
      </c>
      <c r="I40" s="40">
        <v>22</v>
      </c>
      <c r="J40" s="40">
        <v>5</v>
      </c>
      <c r="K40" s="40">
        <v>6</v>
      </c>
      <c r="L40" s="40">
        <v>1</v>
      </c>
      <c r="M40" s="40">
        <v>9</v>
      </c>
      <c r="N40" s="40">
        <v>7.9</v>
      </c>
      <c r="O40" s="40">
        <v>5</v>
      </c>
      <c r="P40" s="40">
        <v>4.8</v>
      </c>
      <c r="Q40" s="40">
        <v>22</v>
      </c>
      <c r="R40" s="18">
        <f t="shared" si="2"/>
        <v>210.6</v>
      </c>
      <c r="S40" s="2"/>
    </row>
    <row r="41" spans="2:19" ht="30.75" customHeight="1">
      <c r="B41" s="8"/>
      <c r="C41" s="32" t="s">
        <v>12</v>
      </c>
      <c r="D41" s="37">
        <f>SUM(D33:D40)</f>
        <v>804.3</v>
      </c>
      <c r="E41" s="41">
        <f aca="true" t="shared" si="4" ref="E41:Q41">SUM(E33:E40)</f>
        <v>499.99999999999994</v>
      </c>
      <c r="F41" s="41">
        <f t="shared" si="4"/>
        <v>410</v>
      </c>
      <c r="G41" s="41">
        <f t="shared" si="4"/>
        <v>262.4</v>
      </c>
      <c r="H41" s="41">
        <f t="shared" si="4"/>
        <v>270</v>
      </c>
      <c r="I41" s="41">
        <f t="shared" si="4"/>
        <v>298</v>
      </c>
      <c r="J41" s="41">
        <f t="shared" si="4"/>
        <v>96.9</v>
      </c>
      <c r="K41" s="41">
        <f t="shared" si="4"/>
        <v>96.8</v>
      </c>
      <c r="L41" s="41">
        <f t="shared" si="4"/>
        <v>24</v>
      </c>
      <c r="M41" s="41">
        <f t="shared" si="4"/>
        <v>222.2</v>
      </c>
      <c r="N41" s="41">
        <f t="shared" si="4"/>
        <v>45.199999999999996</v>
      </c>
      <c r="O41" s="41">
        <f t="shared" si="4"/>
        <v>58.3</v>
      </c>
      <c r="P41" s="41">
        <f t="shared" si="4"/>
        <v>81.6</v>
      </c>
      <c r="Q41" s="41">
        <f t="shared" si="4"/>
        <v>314.5</v>
      </c>
      <c r="R41" s="22">
        <f t="shared" si="2"/>
        <v>3484.2</v>
      </c>
      <c r="S41" s="2"/>
    </row>
    <row r="42" spans="2:19" ht="30.75" customHeight="1" thickBot="1">
      <c r="B42" s="4" t="s">
        <v>57</v>
      </c>
      <c r="C42" s="1"/>
      <c r="D42" s="38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1</v>
      </c>
      <c r="L42" s="42">
        <v>0</v>
      </c>
      <c r="M42" s="42">
        <v>0</v>
      </c>
      <c r="N42" s="42">
        <v>0</v>
      </c>
      <c r="O42" s="42">
        <v>0</v>
      </c>
      <c r="P42" s="42">
        <v>3</v>
      </c>
      <c r="Q42" s="42">
        <v>0</v>
      </c>
      <c r="R42" s="23">
        <f t="shared" si="2"/>
        <v>4</v>
      </c>
      <c r="S42" s="2"/>
    </row>
    <row r="44" ht="17.25">
      <c r="R44" s="6"/>
    </row>
    <row r="45" ht="17.25">
      <c r="R45" s="6"/>
    </row>
    <row r="46" spans="19:21" ht="17.25">
      <c r="S46" s="6"/>
      <c r="T46" s="6"/>
      <c r="U46" s="6"/>
    </row>
    <row r="54" spans="19:20" ht="17.25">
      <c r="S54" s="6"/>
      <c r="T54" s="6"/>
    </row>
  </sheetData>
  <printOptions/>
  <pageMargins left="0.7874015748031497" right="0.2362204724409449" top="0.7086614173228347" bottom="0.5118110236220472" header="0.5118110236220472" footer="0.5118110236220472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zoomScale="60" zoomScaleNormal="6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43" customWidth="1"/>
    <col min="2" max="4" width="2.66015625" style="43" customWidth="1"/>
    <col min="5" max="5" width="20.66015625" style="43" customWidth="1"/>
    <col min="6" max="19" width="12.5" style="43" customWidth="1"/>
    <col min="20" max="20" width="13.08203125" style="43" customWidth="1"/>
    <col min="21" max="21" width="1.66015625" style="43" customWidth="1"/>
    <col min="22" max="16384" width="8.66015625" style="43" customWidth="1"/>
  </cols>
  <sheetData>
    <row r="1" ht="22.5" customHeight="1">
      <c r="B1" s="306" t="s">
        <v>0</v>
      </c>
    </row>
    <row r="2" ht="22.5" customHeight="1"/>
    <row r="3" spans="2:20" ht="22.5" customHeight="1" thickBot="1">
      <c r="B3" s="44" t="s">
        <v>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 t="s">
        <v>59</v>
      </c>
    </row>
    <row r="4" spans="2:21" ht="22.5" customHeight="1">
      <c r="B4" s="46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6"/>
    </row>
    <row r="5" spans="2:21" ht="22.5" customHeight="1">
      <c r="B5" s="46"/>
      <c r="E5" s="43" t="s">
        <v>60</v>
      </c>
      <c r="F5" s="48" t="s">
        <v>3</v>
      </c>
      <c r="G5" s="49" t="s">
        <v>4</v>
      </c>
      <c r="H5" s="49" t="s">
        <v>5</v>
      </c>
      <c r="I5" s="49" t="s">
        <v>6</v>
      </c>
      <c r="J5" s="49" t="s">
        <v>7</v>
      </c>
      <c r="K5" s="49" t="s">
        <v>8</v>
      </c>
      <c r="L5" s="49" t="s">
        <v>9</v>
      </c>
      <c r="M5" s="249" t="s">
        <v>327</v>
      </c>
      <c r="N5" s="249" t="s">
        <v>327</v>
      </c>
      <c r="O5" s="249" t="s">
        <v>328</v>
      </c>
      <c r="P5" s="49" t="s">
        <v>329</v>
      </c>
      <c r="Q5" s="49" t="s">
        <v>10</v>
      </c>
      <c r="R5" s="49" t="s">
        <v>330</v>
      </c>
      <c r="S5" s="49" t="s">
        <v>11</v>
      </c>
      <c r="T5" s="47"/>
      <c r="U5" s="46"/>
    </row>
    <row r="6" spans="2:21" ht="22.5" customHeight="1">
      <c r="B6" s="46"/>
      <c r="F6" s="46"/>
      <c r="G6" s="47"/>
      <c r="H6" s="47"/>
      <c r="I6" s="47"/>
      <c r="J6" s="47"/>
      <c r="K6" s="47"/>
      <c r="L6" s="47"/>
      <c r="M6" s="49"/>
      <c r="N6" s="49"/>
      <c r="O6" s="47"/>
      <c r="P6" s="49"/>
      <c r="Q6" s="49"/>
      <c r="R6" s="47"/>
      <c r="S6" s="49"/>
      <c r="T6" s="49" t="s">
        <v>12</v>
      </c>
      <c r="U6" s="46"/>
    </row>
    <row r="7" spans="2:21" ht="22.5" customHeight="1">
      <c r="B7" s="46"/>
      <c r="C7" s="43" t="s">
        <v>61</v>
      </c>
      <c r="F7" s="318" t="s">
        <v>332</v>
      </c>
      <c r="G7" s="311" t="s">
        <v>332</v>
      </c>
      <c r="H7" s="311"/>
      <c r="I7" s="312"/>
      <c r="J7" s="312"/>
      <c r="K7" s="312"/>
      <c r="L7" s="312" t="s">
        <v>14</v>
      </c>
      <c r="M7" s="326" t="s">
        <v>347</v>
      </c>
      <c r="N7" s="326" t="s">
        <v>348</v>
      </c>
      <c r="O7" s="317" t="s">
        <v>339</v>
      </c>
      <c r="P7" s="312" t="s">
        <v>15</v>
      </c>
      <c r="Q7" s="312" t="s">
        <v>15</v>
      </c>
      <c r="R7" s="317" t="s">
        <v>343</v>
      </c>
      <c r="S7" s="313"/>
      <c r="T7" s="47"/>
      <c r="U7" s="46"/>
    </row>
    <row r="8" spans="2:21" ht="22.5" customHeight="1" thickBot="1">
      <c r="B8" s="50"/>
      <c r="C8" s="44"/>
      <c r="D8" s="44"/>
      <c r="E8" s="44"/>
      <c r="F8" s="314" t="s">
        <v>334</v>
      </c>
      <c r="G8" s="315" t="s">
        <v>336</v>
      </c>
      <c r="H8" s="315" t="s">
        <v>16</v>
      </c>
      <c r="I8" s="315" t="s">
        <v>17</v>
      </c>
      <c r="J8" s="315" t="s">
        <v>62</v>
      </c>
      <c r="K8" s="315" t="s">
        <v>18</v>
      </c>
      <c r="L8" s="315" t="s">
        <v>19</v>
      </c>
      <c r="M8" s="316" t="s">
        <v>349</v>
      </c>
      <c r="N8" s="316" t="s">
        <v>350</v>
      </c>
      <c r="O8" s="315" t="s">
        <v>337</v>
      </c>
      <c r="P8" s="315" t="s">
        <v>63</v>
      </c>
      <c r="Q8" s="315" t="s">
        <v>64</v>
      </c>
      <c r="R8" s="315" t="s">
        <v>341</v>
      </c>
      <c r="S8" s="315" t="s">
        <v>20</v>
      </c>
      <c r="T8" s="51"/>
      <c r="U8" s="46"/>
    </row>
    <row r="9" spans="2:21" ht="22.5" customHeight="1">
      <c r="B9" s="368" t="s">
        <v>399</v>
      </c>
      <c r="C9" s="52"/>
      <c r="D9" s="52"/>
      <c r="E9" s="52"/>
      <c r="F9" s="53">
        <v>15147525</v>
      </c>
      <c r="G9" s="54">
        <v>6231730</v>
      </c>
      <c r="H9" s="54">
        <v>5640851</v>
      </c>
      <c r="I9" s="54">
        <v>3361175</v>
      </c>
      <c r="J9" s="54">
        <v>3416778</v>
      </c>
      <c r="K9" s="54">
        <v>4137426</v>
      </c>
      <c r="L9" s="54">
        <v>1623111</v>
      </c>
      <c r="M9" s="54">
        <v>949610</v>
      </c>
      <c r="N9" s="54">
        <v>638617</v>
      </c>
      <c r="O9" s="54">
        <v>2970897</v>
      </c>
      <c r="P9" s="54">
        <v>437400</v>
      </c>
      <c r="Q9" s="54">
        <v>608730</v>
      </c>
      <c r="R9" s="54">
        <v>823161</v>
      </c>
      <c r="S9" s="54">
        <v>4161822</v>
      </c>
      <c r="T9" s="55">
        <f aca="true" t="shared" si="0" ref="T9:T48">SUM(F9:S9)</f>
        <v>50148833</v>
      </c>
      <c r="U9" s="46"/>
    </row>
    <row r="10" spans="2:21" ht="22.5" customHeight="1">
      <c r="B10" s="46"/>
      <c r="C10" s="369" t="s">
        <v>400</v>
      </c>
      <c r="D10" s="56"/>
      <c r="E10" s="56"/>
      <c r="F10" s="57">
        <v>14626409</v>
      </c>
      <c r="G10" s="58">
        <v>5789072</v>
      </c>
      <c r="H10" s="58">
        <v>4683691</v>
      </c>
      <c r="I10" s="58">
        <v>2818657</v>
      </c>
      <c r="J10" s="58">
        <v>2770147</v>
      </c>
      <c r="K10" s="58">
        <v>3969049</v>
      </c>
      <c r="L10" s="58">
        <v>1310544</v>
      </c>
      <c r="M10" s="58">
        <v>632037</v>
      </c>
      <c r="N10" s="58">
        <v>399276</v>
      </c>
      <c r="O10" s="58">
        <v>2900377</v>
      </c>
      <c r="P10" s="58">
        <v>373202</v>
      </c>
      <c r="Q10" s="58">
        <v>472538</v>
      </c>
      <c r="R10" s="58">
        <v>737150</v>
      </c>
      <c r="S10" s="58">
        <v>3528955</v>
      </c>
      <c r="T10" s="59">
        <f t="shared" si="0"/>
        <v>45011104</v>
      </c>
      <c r="U10" s="46"/>
    </row>
    <row r="11" spans="2:21" ht="22.5" customHeight="1">
      <c r="B11" s="46"/>
      <c r="D11" s="370" t="s">
        <v>401</v>
      </c>
      <c r="E11" s="56"/>
      <c r="F11" s="57">
        <v>9251720</v>
      </c>
      <c r="G11" s="58">
        <v>3624013</v>
      </c>
      <c r="H11" s="58">
        <v>3088184</v>
      </c>
      <c r="I11" s="58">
        <v>1818051</v>
      </c>
      <c r="J11" s="58">
        <v>1726152</v>
      </c>
      <c r="K11" s="58">
        <v>2351976</v>
      </c>
      <c r="L11" s="58">
        <v>535413</v>
      </c>
      <c r="M11" s="58">
        <v>219973</v>
      </c>
      <c r="N11" s="58">
        <v>88856</v>
      </c>
      <c r="O11" s="58">
        <v>1490816</v>
      </c>
      <c r="P11" s="58">
        <v>175936</v>
      </c>
      <c r="Q11" s="58">
        <v>309814</v>
      </c>
      <c r="R11" s="58">
        <v>340692</v>
      </c>
      <c r="S11" s="58">
        <v>2256268</v>
      </c>
      <c r="T11" s="59">
        <f t="shared" si="0"/>
        <v>27277864</v>
      </c>
      <c r="U11" s="46"/>
    </row>
    <row r="12" spans="2:21" ht="22.5" customHeight="1">
      <c r="B12" s="46"/>
      <c r="D12" s="370" t="s">
        <v>402</v>
      </c>
      <c r="E12" s="56"/>
      <c r="F12" s="57">
        <v>4998174</v>
      </c>
      <c r="G12" s="58">
        <v>1796752</v>
      </c>
      <c r="H12" s="58">
        <v>1355899</v>
      </c>
      <c r="I12" s="58">
        <v>917126</v>
      </c>
      <c r="J12" s="58">
        <v>848332</v>
      </c>
      <c r="K12" s="58">
        <v>1454742</v>
      </c>
      <c r="L12" s="58">
        <v>690871</v>
      </c>
      <c r="M12" s="58">
        <v>388560</v>
      </c>
      <c r="N12" s="58">
        <v>276559</v>
      </c>
      <c r="O12" s="58">
        <v>1075628</v>
      </c>
      <c r="P12" s="58">
        <v>160540</v>
      </c>
      <c r="Q12" s="58">
        <v>106939</v>
      </c>
      <c r="R12" s="58">
        <v>269968</v>
      </c>
      <c r="S12" s="58">
        <v>1115406</v>
      </c>
      <c r="T12" s="59">
        <f t="shared" si="0"/>
        <v>15455496</v>
      </c>
      <c r="U12" s="46"/>
    </row>
    <row r="13" spans="2:21" ht="22.5" customHeight="1">
      <c r="B13" s="46"/>
      <c r="D13" s="369" t="s">
        <v>403</v>
      </c>
      <c r="E13" s="56"/>
      <c r="F13" s="57">
        <v>376515</v>
      </c>
      <c r="G13" s="58">
        <v>368307</v>
      </c>
      <c r="H13" s="58">
        <v>239608</v>
      </c>
      <c r="I13" s="58">
        <v>83480</v>
      </c>
      <c r="J13" s="58">
        <v>195663</v>
      </c>
      <c r="K13" s="58">
        <v>162331</v>
      </c>
      <c r="L13" s="58">
        <v>84260</v>
      </c>
      <c r="M13" s="58">
        <v>23504</v>
      </c>
      <c r="N13" s="58">
        <v>33861</v>
      </c>
      <c r="O13" s="58">
        <v>333933</v>
      </c>
      <c r="P13" s="58">
        <v>36726</v>
      </c>
      <c r="Q13" s="58">
        <v>55785</v>
      </c>
      <c r="R13" s="58">
        <v>126490</v>
      </c>
      <c r="S13" s="58">
        <v>157281</v>
      </c>
      <c r="T13" s="59">
        <f t="shared" si="0"/>
        <v>2277744</v>
      </c>
      <c r="U13" s="46"/>
    </row>
    <row r="14" spans="2:21" ht="22.5" customHeight="1">
      <c r="B14" s="46"/>
      <c r="E14" s="370" t="s">
        <v>404</v>
      </c>
      <c r="F14" s="57">
        <v>121574</v>
      </c>
      <c r="G14" s="58">
        <v>0</v>
      </c>
      <c r="H14" s="58">
        <v>60208</v>
      </c>
      <c r="I14" s="58">
        <v>0</v>
      </c>
      <c r="J14" s="58">
        <v>123323</v>
      </c>
      <c r="K14" s="58">
        <v>22178</v>
      </c>
      <c r="L14" s="58">
        <v>49969</v>
      </c>
      <c r="M14" s="58">
        <v>0</v>
      </c>
      <c r="N14" s="58">
        <v>23500</v>
      </c>
      <c r="O14" s="58">
        <v>143995</v>
      </c>
      <c r="P14" s="58">
        <v>0</v>
      </c>
      <c r="Q14" s="58">
        <v>8631</v>
      </c>
      <c r="R14" s="58">
        <v>70073</v>
      </c>
      <c r="S14" s="58">
        <v>28000</v>
      </c>
      <c r="T14" s="59">
        <f t="shared" si="0"/>
        <v>651451</v>
      </c>
      <c r="U14" s="46"/>
    </row>
    <row r="15" spans="2:21" ht="22.5" customHeight="1">
      <c r="B15" s="46"/>
      <c r="C15" s="52"/>
      <c r="D15" s="52"/>
      <c r="E15" s="371" t="s">
        <v>405</v>
      </c>
      <c r="F15" s="60">
        <v>254941</v>
      </c>
      <c r="G15" s="61">
        <v>368307</v>
      </c>
      <c r="H15" s="61">
        <v>179400</v>
      </c>
      <c r="I15" s="61">
        <v>83480</v>
      </c>
      <c r="J15" s="61">
        <v>72340</v>
      </c>
      <c r="K15" s="61">
        <v>140153</v>
      </c>
      <c r="L15" s="61">
        <v>34291</v>
      </c>
      <c r="M15" s="61">
        <v>23504</v>
      </c>
      <c r="N15" s="61">
        <v>10361</v>
      </c>
      <c r="O15" s="61">
        <v>189938</v>
      </c>
      <c r="P15" s="61">
        <v>36726</v>
      </c>
      <c r="Q15" s="61">
        <v>47154</v>
      </c>
      <c r="R15" s="61">
        <v>56417</v>
      </c>
      <c r="S15" s="61">
        <v>129281</v>
      </c>
      <c r="T15" s="55">
        <f t="shared" si="0"/>
        <v>1626293</v>
      </c>
      <c r="U15" s="46"/>
    </row>
    <row r="16" spans="2:21" ht="22.5" customHeight="1">
      <c r="B16" s="46"/>
      <c r="C16" s="369" t="s">
        <v>406</v>
      </c>
      <c r="D16" s="56"/>
      <c r="E16" s="56"/>
      <c r="F16" s="62">
        <v>520514</v>
      </c>
      <c r="G16" s="58">
        <v>425080</v>
      </c>
      <c r="H16" s="58">
        <v>957160</v>
      </c>
      <c r="I16" s="58">
        <v>542518</v>
      </c>
      <c r="J16" s="58">
        <v>646425</v>
      </c>
      <c r="K16" s="58">
        <v>167514</v>
      </c>
      <c r="L16" s="58">
        <v>310924</v>
      </c>
      <c r="M16" s="58">
        <v>317573</v>
      </c>
      <c r="N16" s="58">
        <v>239341</v>
      </c>
      <c r="O16" s="58">
        <v>70520</v>
      </c>
      <c r="P16" s="58">
        <v>64198</v>
      </c>
      <c r="Q16" s="58">
        <v>121192</v>
      </c>
      <c r="R16" s="58">
        <v>86011</v>
      </c>
      <c r="S16" s="58">
        <v>632867</v>
      </c>
      <c r="T16" s="59">
        <f t="shared" si="0"/>
        <v>5101837</v>
      </c>
      <c r="U16" s="46"/>
    </row>
    <row r="17" spans="2:21" ht="22.5" customHeight="1">
      <c r="B17" s="46"/>
      <c r="D17" s="56" t="s">
        <v>65</v>
      </c>
      <c r="E17" s="56"/>
      <c r="F17" s="57">
        <v>1349</v>
      </c>
      <c r="G17" s="58">
        <v>0</v>
      </c>
      <c r="H17" s="58">
        <v>249</v>
      </c>
      <c r="I17" s="58">
        <v>435</v>
      </c>
      <c r="J17" s="58">
        <v>63</v>
      </c>
      <c r="K17" s="58">
        <v>409</v>
      </c>
      <c r="L17" s="58">
        <v>2800</v>
      </c>
      <c r="M17" s="58">
        <v>0</v>
      </c>
      <c r="N17" s="58">
        <v>0</v>
      </c>
      <c r="O17" s="58">
        <v>2084</v>
      </c>
      <c r="P17" s="58">
        <v>304</v>
      </c>
      <c r="Q17" s="58">
        <v>8</v>
      </c>
      <c r="R17" s="58">
        <v>0</v>
      </c>
      <c r="S17" s="58">
        <v>123</v>
      </c>
      <c r="T17" s="59">
        <f t="shared" si="0"/>
        <v>7824</v>
      </c>
      <c r="U17" s="46"/>
    </row>
    <row r="18" spans="2:21" ht="22.5" customHeight="1">
      <c r="B18" s="46"/>
      <c r="D18" s="56" t="s">
        <v>66</v>
      </c>
      <c r="E18" s="56"/>
      <c r="F18" s="57">
        <v>10602</v>
      </c>
      <c r="G18" s="58">
        <v>0</v>
      </c>
      <c r="H18" s="58">
        <v>0</v>
      </c>
      <c r="I18" s="58">
        <v>0</v>
      </c>
      <c r="J18" s="58">
        <v>20445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9">
        <f t="shared" si="0"/>
        <v>31047</v>
      </c>
      <c r="U18" s="46"/>
    </row>
    <row r="19" spans="2:21" ht="22.5" customHeight="1">
      <c r="B19" s="46"/>
      <c r="D19" s="56" t="s">
        <v>67</v>
      </c>
      <c r="E19" s="56"/>
      <c r="F19" s="57">
        <v>49709</v>
      </c>
      <c r="G19" s="58">
        <v>8781</v>
      </c>
      <c r="H19" s="58">
        <v>0</v>
      </c>
      <c r="I19" s="58">
        <v>0</v>
      </c>
      <c r="J19" s="58">
        <v>5444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9">
        <f t="shared" si="0"/>
        <v>63934</v>
      </c>
      <c r="U19" s="46"/>
    </row>
    <row r="20" spans="2:21" ht="22.5" customHeight="1">
      <c r="B20" s="46"/>
      <c r="D20" s="56" t="s">
        <v>68</v>
      </c>
      <c r="E20" s="56"/>
      <c r="F20" s="57">
        <v>5856</v>
      </c>
      <c r="G20" s="58">
        <v>0</v>
      </c>
      <c r="H20" s="58">
        <v>0</v>
      </c>
      <c r="I20" s="58">
        <v>1292</v>
      </c>
      <c r="J20" s="58">
        <v>3182</v>
      </c>
      <c r="K20" s="58">
        <v>0</v>
      </c>
      <c r="L20" s="58">
        <v>0</v>
      </c>
      <c r="M20" s="58">
        <v>0</v>
      </c>
      <c r="N20" s="58">
        <v>0</v>
      </c>
      <c r="O20" s="58">
        <v>4511</v>
      </c>
      <c r="P20" s="58">
        <v>0</v>
      </c>
      <c r="Q20" s="58">
        <v>0</v>
      </c>
      <c r="R20" s="58">
        <v>0</v>
      </c>
      <c r="S20" s="58">
        <v>9887</v>
      </c>
      <c r="T20" s="59">
        <f t="shared" si="0"/>
        <v>24728</v>
      </c>
      <c r="U20" s="46"/>
    </row>
    <row r="21" spans="2:21" ht="22.5" customHeight="1">
      <c r="B21" s="46"/>
      <c r="D21" s="56" t="s">
        <v>69</v>
      </c>
      <c r="E21" s="56"/>
      <c r="F21" s="57">
        <v>214475</v>
      </c>
      <c r="G21" s="58">
        <v>9484</v>
      </c>
      <c r="H21" s="58">
        <v>88076</v>
      </c>
      <c r="I21" s="58">
        <v>87178</v>
      </c>
      <c r="J21" s="58">
        <v>26661</v>
      </c>
      <c r="K21" s="58">
        <v>11515</v>
      </c>
      <c r="L21" s="58">
        <v>258513</v>
      </c>
      <c r="M21" s="58">
        <v>19524</v>
      </c>
      <c r="N21" s="58">
        <v>23382</v>
      </c>
      <c r="O21" s="58">
        <v>20113</v>
      </c>
      <c r="P21" s="58">
        <v>56642</v>
      </c>
      <c r="Q21" s="58">
        <v>70102</v>
      </c>
      <c r="R21" s="58">
        <v>17982</v>
      </c>
      <c r="S21" s="58">
        <v>4709</v>
      </c>
      <c r="T21" s="59">
        <f t="shared" si="0"/>
        <v>908356</v>
      </c>
      <c r="U21" s="46"/>
    </row>
    <row r="22" spans="2:21" ht="22.5" customHeight="1">
      <c r="B22" s="46"/>
      <c r="D22" s="56" t="s">
        <v>70</v>
      </c>
      <c r="E22" s="56"/>
      <c r="F22" s="57">
        <v>110487</v>
      </c>
      <c r="G22" s="58">
        <v>350000</v>
      </c>
      <c r="H22" s="58">
        <v>447161</v>
      </c>
      <c r="I22" s="58">
        <v>445363</v>
      </c>
      <c r="J22" s="58">
        <v>327610</v>
      </c>
      <c r="K22" s="58">
        <v>89397</v>
      </c>
      <c r="L22" s="58">
        <v>35087</v>
      </c>
      <c r="M22" s="58">
        <v>292420</v>
      </c>
      <c r="N22" s="58">
        <v>210080</v>
      </c>
      <c r="O22" s="58">
        <v>31637</v>
      </c>
      <c r="P22" s="58">
        <v>4125</v>
      </c>
      <c r="Q22" s="58">
        <v>46169</v>
      </c>
      <c r="R22" s="58">
        <v>63171</v>
      </c>
      <c r="S22" s="58">
        <v>81643</v>
      </c>
      <c r="T22" s="59">
        <f t="shared" si="0"/>
        <v>2534350</v>
      </c>
      <c r="U22" s="46"/>
    </row>
    <row r="23" spans="2:21" ht="22.5" customHeight="1">
      <c r="B23" s="63"/>
      <c r="C23" s="52"/>
      <c r="D23" s="52" t="s">
        <v>71</v>
      </c>
      <c r="E23" s="52"/>
      <c r="F23" s="60">
        <v>128036</v>
      </c>
      <c r="G23" s="61">
        <v>56815</v>
      </c>
      <c r="H23" s="61">
        <v>421674</v>
      </c>
      <c r="I23" s="61">
        <v>8250</v>
      </c>
      <c r="J23" s="61">
        <v>263020</v>
      </c>
      <c r="K23" s="61">
        <v>66193</v>
      </c>
      <c r="L23" s="61">
        <v>14524</v>
      </c>
      <c r="M23" s="61">
        <v>5629</v>
      </c>
      <c r="N23" s="61">
        <v>5879</v>
      </c>
      <c r="O23" s="61">
        <v>12175</v>
      </c>
      <c r="P23" s="61">
        <v>3127</v>
      </c>
      <c r="Q23" s="61">
        <v>4913</v>
      </c>
      <c r="R23" s="61">
        <v>4858</v>
      </c>
      <c r="S23" s="61">
        <v>536505</v>
      </c>
      <c r="T23" s="55">
        <f t="shared" si="0"/>
        <v>1531598</v>
      </c>
      <c r="U23" s="46"/>
    </row>
    <row r="24" spans="2:21" ht="22.5" customHeight="1">
      <c r="B24" s="368" t="s">
        <v>407</v>
      </c>
      <c r="C24" s="52"/>
      <c r="D24" s="52"/>
      <c r="E24" s="52"/>
      <c r="F24" s="60">
        <v>15470310</v>
      </c>
      <c r="G24" s="61">
        <v>6760610</v>
      </c>
      <c r="H24" s="61">
        <v>6692338</v>
      </c>
      <c r="I24" s="61">
        <v>3473634</v>
      </c>
      <c r="J24" s="61">
        <v>4397329</v>
      </c>
      <c r="K24" s="61">
        <v>4328011</v>
      </c>
      <c r="L24" s="61">
        <v>1623111</v>
      </c>
      <c r="M24" s="61">
        <v>1110372</v>
      </c>
      <c r="N24" s="61">
        <v>827439</v>
      </c>
      <c r="O24" s="61">
        <v>3296326</v>
      </c>
      <c r="P24" s="61">
        <v>468348</v>
      </c>
      <c r="Q24" s="61">
        <v>575956</v>
      </c>
      <c r="R24" s="61">
        <v>917225</v>
      </c>
      <c r="S24" s="61">
        <v>4399107</v>
      </c>
      <c r="T24" s="55">
        <f t="shared" si="0"/>
        <v>54340116</v>
      </c>
      <c r="U24" s="46"/>
    </row>
    <row r="25" spans="2:21" ht="22.5" customHeight="1">
      <c r="B25" s="46"/>
      <c r="C25" s="369" t="s">
        <v>408</v>
      </c>
      <c r="D25" s="56"/>
      <c r="E25" s="56"/>
      <c r="F25" s="57">
        <v>14891329</v>
      </c>
      <c r="G25" s="58">
        <v>6280839</v>
      </c>
      <c r="H25" s="58">
        <v>5360398</v>
      </c>
      <c r="I25" s="58">
        <v>3390477</v>
      </c>
      <c r="J25" s="58">
        <v>3620985</v>
      </c>
      <c r="K25" s="58">
        <v>4097804</v>
      </c>
      <c r="L25" s="58">
        <v>1543100</v>
      </c>
      <c r="M25" s="58">
        <v>1066155</v>
      </c>
      <c r="N25" s="58">
        <v>677669</v>
      </c>
      <c r="O25" s="58">
        <v>3184812</v>
      </c>
      <c r="P25" s="58">
        <v>459395</v>
      </c>
      <c r="Q25" s="58">
        <v>548140</v>
      </c>
      <c r="R25" s="58">
        <v>899988</v>
      </c>
      <c r="S25" s="58">
        <v>3768530</v>
      </c>
      <c r="T25" s="59">
        <f t="shared" si="0"/>
        <v>49789621</v>
      </c>
      <c r="U25" s="46"/>
    </row>
    <row r="26" spans="2:21" ht="22.5" customHeight="1">
      <c r="B26" s="46"/>
      <c r="D26" s="56" t="s">
        <v>72</v>
      </c>
      <c r="E26" s="56"/>
      <c r="F26" s="57">
        <v>6668390</v>
      </c>
      <c r="G26" s="58">
        <v>3756784</v>
      </c>
      <c r="H26" s="58">
        <v>2744100</v>
      </c>
      <c r="I26" s="58">
        <v>1985563</v>
      </c>
      <c r="J26" s="58">
        <v>1795088</v>
      </c>
      <c r="K26" s="58">
        <v>2148612</v>
      </c>
      <c r="L26" s="58">
        <v>755200</v>
      </c>
      <c r="M26" s="58">
        <v>584951</v>
      </c>
      <c r="N26" s="58">
        <v>369732</v>
      </c>
      <c r="O26" s="58">
        <v>1849998</v>
      </c>
      <c r="P26" s="58">
        <v>303555</v>
      </c>
      <c r="Q26" s="58">
        <v>311937</v>
      </c>
      <c r="R26" s="58">
        <v>551422</v>
      </c>
      <c r="S26" s="58">
        <v>2023151</v>
      </c>
      <c r="T26" s="59">
        <f t="shared" si="0"/>
        <v>25848483</v>
      </c>
      <c r="U26" s="46"/>
    </row>
    <row r="27" spans="2:21" ht="22.5" customHeight="1">
      <c r="B27" s="46"/>
      <c r="D27" s="56" t="s">
        <v>73</v>
      </c>
      <c r="E27" s="56"/>
      <c r="F27" s="57">
        <v>4856580</v>
      </c>
      <c r="G27" s="58">
        <v>1366173</v>
      </c>
      <c r="H27" s="58">
        <v>1229208</v>
      </c>
      <c r="I27" s="58">
        <v>682580</v>
      </c>
      <c r="J27" s="58">
        <v>587082</v>
      </c>
      <c r="K27" s="58">
        <v>1004085</v>
      </c>
      <c r="L27" s="58">
        <v>365891</v>
      </c>
      <c r="M27" s="58">
        <v>264101</v>
      </c>
      <c r="N27" s="58">
        <v>202833</v>
      </c>
      <c r="O27" s="58">
        <v>604150</v>
      </c>
      <c r="P27" s="58">
        <v>67947</v>
      </c>
      <c r="Q27" s="58">
        <v>62234</v>
      </c>
      <c r="R27" s="58">
        <v>80640</v>
      </c>
      <c r="S27" s="58">
        <v>750318</v>
      </c>
      <c r="T27" s="59">
        <f t="shared" si="0"/>
        <v>12123822</v>
      </c>
      <c r="U27" s="46"/>
    </row>
    <row r="28" spans="2:21" ht="22.5" customHeight="1">
      <c r="B28" s="46"/>
      <c r="D28" s="56" t="s">
        <v>74</v>
      </c>
      <c r="E28" s="56"/>
      <c r="F28" s="57">
        <v>694203</v>
      </c>
      <c r="G28" s="58">
        <v>318246</v>
      </c>
      <c r="H28" s="58">
        <v>453157</v>
      </c>
      <c r="I28" s="58">
        <v>107360</v>
      </c>
      <c r="J28" s="58">
        <v>472715</v>
      </c>
      <c r="K28" s="58">
        <v>256440</v>
      </c>
      <c r="L28" s="58">
        <v>126039</v>
      </c>
      <c r="M28" s="58">
        <v>79657</v>
      </c>
      <c r="N28" s="58">
        <v>12480</v>
      </c>
      <c r="O28" s="58">
        <v>159500</v>
      </c>
      <c r="P28" s="58">
        <v>23839</v>
      </c>
      <c r="Q28" s="58">
        <v>45695</v>
      </c>
      <c r="R28" s="58">
        <v>48292</v>
      </c>
      <c r="S28" s="58">
        <v>286209</v>
      </c>
      <c r="T28" s="59">
        <f t="shared" si="0"/>
        <v>3083832</v>
      </c>
      <c r="U28" s="46"/>
    </row>
    <row r="29" spans="2:21" ht="22.5" customHeight="1">
      <c r="B29" s="46"/>
      <c r="C29" s="52"/>
      <c r="D29" s="52" t="s">
        <v>75</v>
      </c>
      <c r="E29" s="52"/>
      <c r="F29" s="60">
        <v>2672156</v>
      </c>
      <c r="G29" s="61">
        <v>839636</v>
      </c>
      <c r="H29" s="61">
        <v>933933</v>
      </c>
      <c r="I29" s="61">
        <v>614974</v>
      </c>
      <c r="J29" s="61">
        <v>766100</v>
      </c>
      <c r="K29" s="61">
        <v>688667</v>
      </c>
      <c r="L29" s="61">
        <v>295970</v>
      </c>
      <c r="M29" s="61">
        <v>137446</v>
      </c>
      <c r="N29" s="61">
        <v>92624</v>
      </c>
      <c r="O29" s="61">
        <v>571164</v>
      </c>
      <c r="P29" s="61">
        <v>64054</v>
      </c>
      <c r="Q29" s="61">
        <v>128274</v>
      </c>
      <c r="R29" s="61">
        <v>219634</v>
      </c>
      <c r="S29" s="61">
        <v>708852</v>
      </c>
      <c r="T29" s="55">
        <f t="shared" si="0"/>
        <v>8733484</v>
      </c>
      <c r="U29" s="46"/>
    </row>
    <row r="30" spans="2:21" ht="22.5" customHeight="1">
      <c r="B30" s="46"/>
      <c r="C30" s="369" t="s">
        <v>409</v>
      </c>
      <c r="D30" s="56"/>
      <c r="E30" s="56"/>
      <c r="F30" s="57">
        <v>531749</v>
      </c>
      <c r="G30" s="58">
        <v>448910</v>
      </c>
      <c r="H30" s="58">
        <v>1330572</v>
      </c>
      <c r="I30" s="58">
        <v>80474</v>
      </c>
      <c r="J30" s="58">
        <v>766641</v>
      </c>
      <c r="K30" s="58">
        <v>228209</v>
      </c>
      <c r="L30" s="58">
        <v>77147</v>
      </c>
      <c r="M30" s="58">
        <v>21514</v>
      </c>
      <c r="N30" s="58">
        <v>9779</v>
      </c>
      <c r="O30" s="58">
        <v>106911</v>
      </c>
      <c r="P30" s="58">
        <v>8953</v>
      </c>
      <c r="Q30" s="58">
        <v>27816</v>
      </c>
      <c r="R30" s="58">
        <v>17237</v>
      </c>
      <c r="S30" s="58">
        <v>630577</v>
      </c>
      <c r="T30" s="59">
        <f t="shared" si="0"/>
        <v>4286489</v>
      </c>
      <c r="U30" s="46"/>
    </row>
    <row r="31" spans="2:21" ht="22.5" customHeight="1">
      <c r="B31" s="46"/>
      <c r="D31" s="56" t="s">
        <v>76</v>
      </c>
      <c r="E31" s="56"/>
      <c r="F31" s="57">
        <v>41620</v>
      </c>
      <c r="G31" s="58">
        <v>51596</v>
      </c>
      <c r="H31" s="58">
        <v>342709</v>
      </c>
      <c r="I31" s="58">
        <v>14038</v>
      </c>
      <c r="J31" s="58">
        <v>287750</v>
      </c>
      <c r="K31" s="58">
        <v>136221</v>
      </c>
      <c r="L31" s="58">
        <v>41549</v>
      </c>
      <c r="M31" s="58">
        <v>20307</v>
      </c>
      <c r="N31" s="58">
        <v>9646</v>
      </c>
      <c r="O31" s="58">
        <v>44792</v>
      </c>
      <c r="P31" s="58">
        <v>4125</v>
      </c>
      <c r="Q31" s="58">
        <v>16056</v>
      </c>
      <c r="R31" s="58">
        <v>4634</v>
      </c>
      <c r="S31" s="58">
        <v>94859</v>
      </c>
      <c r="T31" s="59">
        <f t="shared" si="0"/>
        <v>1109902</v>
      </c>
      <c r="U31" s="46"/>
    </row>
    <row r="32" spans="2:21" ht="22.5" customHeight="1">
      <c r="B32" s="46"/>
      <c r="D32" s="56" t="s">
        <v>77</v>
      </c>
      <c r="E32" s="56"/>
      <c r="F32" s="57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9">
        <f t="shared" si="0"/>
        <v>0</v>
      </c>
      <c r="U32" s="46"/>
    </row>
    <row r="33" spans="2:21" ht="22.5" customHeight="1">
      <c r="B33" s="46"/>
      <c r="D33" s="56" t="s">
        <v>78</v>
      </c>
      <c r="E33" s="56"/>
      <c r="F33" s="57">
        <v>101924</v>
      </c>
      <c r="G33" s="58">
        <v>0</v>
      </c>
      <c r="H33" s="58">
        <v>0</v>
      </c>
      <c r="I33" s="58">
        <v>0</v>
      </c>
      <c r="J33" s="58">
        <v>145823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9">
        <f t="shared" si="0"/>
        <v>247747</v>
      </c>
      <c r="U33" s="46"/>
    </row>
    <row r="34" spans="2:21" ht="22.5" customHeight="1">
      <c r="B34" s="46"/>
      <c r="D34" s="56" t="s">
        <v>79</v>
      </c>
      <c r="E34" s="56"/>
      <c r="F34" s="57">
        <v>32756</v>
      </c>
      <c r="G34" s="58">
        <v>254507</v>
      </c>
      <c r="H34" s="58">
        <v>422649</v>
      </c>
      <c r="I34" s="58">
        <v>0</v>
      </c>
      <c r="J34" s="58">
        <v>0</v>
      </c>
      <c r="K34" s="58">
        <v>6713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12611</v>
      </c>
      <c r="T34" s="59">
        <f t="shared" si="0"/>
        <v>729236</v>
      </c>
      <c r="U34" s="46"/>
    </row>
    <row r="35" spans="2:21" ht="22.5" customHeight="1">
      <c r="B35" s="63"/>
      <c r="C35" s="52"/>
      <c r="D35" s="52" t="s">
        <v>80</v>
      </c>
      <c r="E35" s="52"/>
      <c r="F35" s="60">
        <v>355449</v>
      </c>
      <c r="G35" s="61">
        <v>142807</v>
      </c>
      <c r="H35" s="61">
        <v>565214</v>
      </c>
      <c r="I35" s="61">
        <v>66436</v>
      </c>
      <c r="J35" s="61">
        <v>333068</v>
      </c>
      <c r="K35" s="61">
        <v>85275</v>
      </c>
      <c r="L35" s="61">
        <v>35598</v>
      </c>
      <c r="M35" s="61">
        <v>1207</v>
      </c>
      <c r="N35" s="61">
        <v>133</v>
      </c>
      <c r="O35" s="61">
        <v>62119</v>
      </c>
      <c r="P35" s="61">
        <v>4828</v>
      </c>
      <c r="Q35" s="61">
        <v>11760</v>
      </c>
      <c r="R35" s="61">
        <v>12603</v>
      </c>
      <c r="S35" s="61">
        <v>523107</v>
      </c>
      <c r="T35" s="55">
        <f t="shared" si="0"/>
        <v>2199604</v>
      </c>
      <c r="U35" s="46"/>
    </row>
    <row r="36" spans="2:21" ht="22.5" customHeight="1">
      <c r="B36" s="63" t="s">
        <v>81</v>
      </c>
      <c r="C36" s="52"/>
      <c r="D36" s="52"/>
      <c r="E36" s="52"/>
      <c r="F36" s="60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1221</v>
      </c>
      <c r="M36" s="61">
        <v>0</v>
      </c>
      <c r="N36" s="61">
        <v>0</v>
      </c>
      <c r="O36" s="61">
        <v>0</v>
      </c>
      <c r="P36" s="61">
        <v>0</v>
      </c>
      <c r="Q36" s="61">
        <v>17774</v>
      </c>
      <c r="R36" s="61">
        <v>0</v>
      </c>
      <c r="S36" s="61">
        <v>0</v>
      </c>
      <c r="T36" s="55">
        <f t="shared" si="0"/>
        <v>18995</v>
      </c>
      <c r="U36" s="46"/>
    </row>
    <row r="37" spans="2:21" ht="22.5" customHeight="1">
      <c r="B37" s="63" t="s">
        <v>82</v>
      </c>
      <c r="C37" s="52"/>
      <c r="D37" s="52"/>
      <c r="E37" s="52"/>
      <c r="F37" s="60">
        <v>276155</v>
      </c>
      <c r="G37" s="61">
        <v>515597</v>
      </c>
      <c r="H37" s="61">
        <v>1050119</v>
      </c>
      <c r="I37" s="61">
        <v>109776</v>
      </c>
      <c r="J37" s="61">
        <v>971054</v>
      </c>
      <c r="K37" s="61">
        <v>189450</v>
      </c>
      <c r="L37" s="61">
        <v>0</v>
      </c>
      <c r="M37" s="61">
        <v>138059</v>
      </c>
      <c r="N37" s="61">
        <v>48831</v>
      </c>
      <c r="O37" s="61">
        <v>320826</v>
      </c>
      <c r="P37" s="61">
        <v>30948</v>
      </c>
      <c r="Q37" s="61">
        <v>0</v>
      </c>
      <c r="R37" s="61">
        <v>94064</v>
      </c>
      <c r="S37" s="61">
        <v>237285</v>
      </c>
      <c r="T37" s="55">
        <f t="shared" si="0"/>
        <v>3982164</v>
      </c>
      <c r="U37" s="46"/>
    </row>
    <row r="38" spans="2:21" ht="22.5" customHeight="1">
      <c r="B38" s="46" t="s">
        <v>83</v>
      </c>
      <c r="C38" s="52"/>
      <c r="D38" s="52"/>
      <c r="E38" s="52"/>
      <c r="F38" s="60">
        <v>602</v>
      </c>
      <c r="G38" s="61">
        <v>17578</v>
      </c>
      <c r="H38" s="61">
        <v>0</v>
      </c>
      <c r="I38" s="61">
        <v>0</v>
      </c>
      <c r="J38" s="61">
        <v>206</v>
      </c>
      <c r="K38" s="61">
        <v>863</v>
      </c>
      <c r="L38" s="61">
        <v>1643</v>
      </c>
      <c r="M38" s="61">
        <v>0</v>
      </c>
      <c r="N38" s="61">
        <v>0</v>
      </c>
      <c r="O38" s="61">
        <v>0</v>
      </c>
      <c r="P38" s="61">
        <v>0</v>
      </c>
      <c r="Q38" s="61">
        <v>15000</v>
      </c>
      <c r="R38" s="61">
        <v>0</v>
      </c>
      <c r="S38" s="61">
        <v>0</v>
      </c>
      <c r="T38" s="55">
        <f t="shared" si="0"/>
        <v>35892</v>
      </c>
      <c r="U38" s="46"/>
    </row>
    <row r="39" spans="2:21" ht="22.5" customHeight="1">
      <c r="B39" s="46"/>
      <c r="C39" s="52" t="s">
        <v>84</v>
      </c>
      <c r="D39" s="52"/>
      <c r="E39" s="52"/>
      <c r="F39" s="60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15000</v>
      </c>
      <c r="R39" s="61">
        <v>0</v>
      </c>
      <c r="S39" s="61">
        <v>0</v>
      </c>
      <c r="T39" s="55">
        <f t="shared" si="0"/>
        <v>15000</v>
      </c>
      <c r="U39" s="46"/>
    </row>
    <row r="40" spans="2:21" ht="22.5" customHeight="1">
      <c r="B40" s="46"/>
      <c r="C40" s="52" t="s">
        <v>85</v>
      </c>
      <c r="D40" s="52"/>
      <c r="E40" s="52"/>
      <c r="F40" s="60">
        <v>45</v>
      </c>
      <c r="G40" s="61">
        <v>17578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55">
        <f t="shared" si="0"/>
        <v>17623</v>
      </c>
      <c r="U40" s="46"/>
    </row>
    <row r="41" spans="2:21" ht="22.5" customHeight="1">
      <c r="B41" s="63"/>
      <c r="C41" s="52" t="s">
        <v>86</v>
      </c>
      <c r="D41" s="52"/>
      <c r="E41" s="52"/>
      <c r="F41" s="60">
        <v>557</v>
      </c>
      <c r="G41" s="61">
        <v>0</v>
      </c>
      <c r="H41" s="61">
        <v>0</v>
      </c>
      <c r="I41" s="61">
        <v>0</v>
      </c>
      <c r="J41" s="61">
        <v>206</v>
      </c>
      <c r="K41" s="61">
        <v>863</v>
      </c>
      <c r="L41" s="61">
        <v>1643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55">
        <f t="shared" si="0"/>
        <v>3269</v>
      </c>
      <c r="U41" s="46"/>
    </row>
    <row r="42" spans="2:21" ht="22.5" customHeight="1">
      <c r="B42" s="368" t="s">
        <v>410</v>
      </c>
      <c r="C42" s="52"/>
      <c r="D42" s="52"/>
      <c r="E42" s="52"/>
      <c r="F42" s="60">
        <v>47232</v>
      </c>
      <c r="G42" s="61">
        <v>30861</v>
      </c>
      <c r="H42" s="61">
        <v>1368</v>
      </c>
      <c r="I42" s="61">
        <v>2683</v>
      </c>
      <c r="J42" s="61">
        <v>9703</v>
      </c>
      <c r="K42" s="61">
        <v>1998</v>
      </c>
      <c r="L42" s="61">
        <v>2864</v>
      </c>
      <c r="M42" s="61">
        <v>22703</v>
      </c>
      <c r="N42" s="61">
        <v>139991</v>
      </c>
      <c r="O42" s="61">
        <v>4603</v>
      </c>
      <c r="P42" s="61">
        <v>0</v>
      </c>
      <c r="Q42" s="61">
        <v>0</v>
      </c>
      <c r="R42" s="61">
        <v>0</v>
      </c>
      <c r="S42" s="61">
        <v>0</v>
      </c>
      <c r="T42" s="55">
        <f t="shared" si="0"/>
        <v>264006</v>
      </c>
      <c r="U42" s="46"/>
    </row>
    <row r="43" spans="2:21" ht="22.5" customHeight="1">
      <c r="B43" s="46"/>
      <c r="C43" s="52" t="s">
        <v>87</v>
      </c>
      <c r="D43" s="52"/>
      <c r="E43" s="52"/>
      <c r="F43" s="60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55">
        <f t="shared" si="0"/>
        <v>0</v>
      </c>
      <c r="U43" s="46"/>
    </row>
    <row r="44" spans="2:21" ht="22.5" customHeight="1">
      <c r="B44" s="63"/>
      <c r="C44" s="52" t="s">
        <v>88</v>
      </c>
      <c r="D44" s="52"/>
      <c r="E44" s="52"/>
      <c r="F44" s="60">
        <v>47232</v>
      </c>
      <c r="G44" s="61">
        <v>30861</v>
      </c>
      <c r="H44" s="61">
        <v>1368</v>
      </c>
      <c r="I44" s="61">
        <v>2683</v>
      </c>
      <c r="J44" s="61">
        <v>9703</v>
      </c>
      <c r="K44" s="61">
        <v>1998</v>
      </c>
      <c r="L44" s="61">
        <v>2864</v>
      </c>
      <c r="M44" s="61">
        <v>22703</v>
      </c>
      <c r="N44" s="61">
        <v>139991</v>
      </c>
      <c r="O44" s="61">
        <v>4603</v>
      </c>
      <c r="P44" s="61">
        <v>0</v>
      </c>
      <c r="Q44" s="61">
        <v>0</v>
      </c>
      <c r="R44" s="61">
        <v>0</v>
      </c>
      <c r="S44" s="61">
        <v>0</v>
      </c>
      <c r="T44" s="55">
        <f t="shared" si="0"/>
        <v>264006</v>
      </c>
      <c r="U44" s="46"/>
    </row>
    <row r="45" spans="2:21" ht="22.5" customHeight="1">
      <c r="B45" s="63" t="s">
        <v>89</v>
      </c>
      <c r="C45" s="52"/>
      <c r="D45" s="52"/>
      <c r="E45" s="52"/>
      <c r="F45" s="60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32774</v>
      </c>
      <c r="R45" s="61">
        <v>0</v>
      </c>
      <c r="S45" s="61">
        <v>0</v>
      </c>
      <c r="T45" s="55">
        <f t="shared" si="0"/>
        <v>32774</v>
      </c>
      <c r="U45" s="46"/>
    </row>
    <row r="46" spans="2:21" ht="22.5" customHeight="1">
      <c r="B46" s="63" t="s">
        <v>90</v>
      </c>
      <c r="C46" s="52"/>
      <c r="D46" s="52"/>
      <c r="E46" s="52"/>
      <c r="F46" s="60">
        <v>322785</v>
      </c>
      <c r="G46" s="61">
        <v>528880</v>
      </c>
      <c r="H46" s="61">
        <v>1051487</v>
      </c>
      <c r="I46" s="61">
        <v>112459</v>
      </c>
      <c r="J46" s="61">
        <v>980551</v>
      </c>
      <c r="K46" s="61">
        <v>190585</v>
      </c>
      <c r="L46" s="61">
        <v>0</v>
      </c>
      <c r="M46" s="61">
        <v>160762</v>
      </c>
      <c r="N46" s="61">
        <v>188822</v>
      </c>
      <c r="O46" s="61">
        <v>325429</v>
      </c>
      <c r="P46" s="61">
        <v>30948</v>
      </c>
      <c r="Q46" s="61">
        <v>0</v>
      </c>
      <c r="R46" s="61">
        <v>94064</v>
      </c>
      <c r="S46" s="61">
        <v>237285</v>
      </c>
      <c r="T46" s="55">
        <f t="shared" si="0"/>
        <v>4224057</v>
      </c>
      <c r="U46" s="46"/>
    </row>
    <row r="47" spans="2:21" ht="22.5" customHeight="1">
      <c r="B47" s="46" t="s">
        <v>91</v>
      </c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6"/>
      <c r="U47" s="46"/>
    </row>
    <row r="48" spans="2:21" ht="22.5" customHeight="1">
      <c r="B48" s="372" t="s">
        <v>412</v>
      </c>
      <c r="C48" s="52"/>
      <c r="D48" s="52"/>
      <c r="E48" s="52"/>
      <c r="F48" s="60">
        <v>-1688159</v>
      </c>
      <c r="G48" s="61">
        <v>-1801934</v>
      </c>
      <c r="H48" s="61">
        <v>-6582538</v>
      </c>
      <c r="I48" s="61">
        <v>-2334421</v>
      </c>
      <c r="J48" s="61">
        <v>-6370793</v>
      </c>
      <c r="K48" s="61">
        <v>-2925090</v>
      </c>
      <c r="L48" s="61">
        <v>74886</v>
      </c>
      <c r="M48" s="61">
        <v>-1238074</v>
      </c>
      <c r="N48" s="61">
        <v>-418669</v>
      </c>
      <c r="O48" s="61">
        <v>-1107737</v>
      </c>
      <c r="P48" s="61">
        <v>-58563</v>
      </c>
      <c r="Q48" s="61">
        <v>-70693</v>
      </c>
      <c r="R48" s="61">
        <v>-803418</v>
      </c>
      <c r="S48" s="61">
        <v>152446</v>
      </c>
      <c r="T48" s="344">
        <f t="shared" si="0"/>
        <v>-25172757</v>
      </c>
      <c r="U48" s="46"/>
    </row>
    <row r="49" spans="2:21" ht="22.5" customHeight="1">
      <c r="B49" s="368" t="s">
        <v>411</v>
      </c>
      <c r="F49" s="64"/>
      <c r="G49" s="65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66"/>
      <c r="U49" s="46"/>
    </row>
    <row r="50" spans="2:21" ht="22.5" customHeight="1" thickBot="1">
      <c r="B50" s="50" t="s">
        <v>92</v>
      </c>
      <c r="C50" s="44"/>
      <c r="D50" s="44"/>
      <c r="E50" s="44"/>
      <c r="F50" s="342">
        <v>-2010944</v>
      </c>
      <c r="G50" s="343">
        <v>-2330814</v>
      </c>
      <c r="H50" s="345">
        <v>-7634025</v>
      </c>
      <c r="I50" s="345">
        <v>-2446880</v>
      </c>
      <c r="J50" s="345">
        <v>-7351344</v>
      </c>
      <c r="K50" s="345">
        <v>-3115675</v>
      </c>
      <c r="L50" s="345">
        <v>74886</v>
      </c>
      <c r="M50" s="345">
        <v>-1398836</v>
      </c>
      <c r="N50" s="345">
        <v>-607491</v>
      </c>
      <c r="O50" s="345">
        <v>-1433166</v>
      </c>
      <c r="P50" s="345">
        <v>-89511</v>
      </c>
      <c r="Q50" s="345">
        <v>-37919</v>
      </c>
      <c r="R50" s="345">
        <v>-897482</v>
      </c>
      <c r="S50" s="345">
        <v>-84839</v>
      </c>
      <c r="T50" s="346">
        <f>SUM(F50:S50)</f>
        <v>-29364040</v>
      </c>
      <c r="U50" s="46"/>
    </row>
    <row r="51" ht="22.5" customHeight="1"/>
    <row r="52" spans="6:21" ht="17.25"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</row>
    <row r="53" spans="6:21" ht="17.25"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5" spans="6:20" ht="17.25"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</sheetData>
  <printOptions/>
  <pageMargins left="0.7874015748031497" right="0" top="0.7086614173228347" bottom="0.7086614173228347" header="0.5118110236220472" footer="0.5118110236220472"/>
  <pageSetup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T49"/>
  <sheetViews>
    <sheetView showGridLines="0" showZeros="0" zoomScale="60" zoomScaleNormal="6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69" customWidth="1"/>
    <col min="2" max="2" width="4.66015625" style="69" customWidth="1"/>
    <col min="3" max="3" width="6.66015625" style="69" customWidth="1"/>
    <col min="4" max="4" width="20.66015625" style="69" customWidth="1"/>
    <col min="5" max="10" width="12.5" style="69" customWidth="1"/>
    <col min="11" max="13" width="10.66015625" style="69" customWidth="1"/>
    <col min="14" max="14" width="12.5" style="69" customWidth="1"/>
    <col min="15" max="17" width="10.66015625" style="69" customWidth="1"/>
    <col min="18" max="18" width="12.16015625" style="69" customWidth="1"/>
    <col min="19" max="19" width="12.83203125" style="69" customWidth="1"/>
    <col min="20" max="20" width="1.66015625" style="69" customWidth="1"/>
    <col min="21" max="16384" width="8.66015625" style="69" customWidth="1"/>
  </cols>
  <sheetData>
    <row r="1" ht="22.5" customHeight="1">
      <c r="B1" s="305" t="s">
        <v>0</v>
      </c>
    </row>
    <row r="2" ht="22.5" customHeight="1"/>
    <row r="3" spans="2:19" ht="22.5" customHeight="1" thickBot="1">
      <c r="B3" s="70" t="s">
        <v>93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 t="s">
        <v>59</v>
      </c>
    </row>
    <row r="4" spans="2:20" ht="22.5" customHeight="1">
      <c r="B4" s="72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</row>
    <row r="5" spans="2:20" ht="22.5" customHeight="1">
      <c r="B5" s="72"/>
      <c r="D5" s="69" t="s">
        <v>94</v>
      </c>
      <c r="E5" s="74" t="s">
        <v>3</v>
      </c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250" t="s">
        <v>327</v>
      </c>
      <c r="M5" s="250" t="s">
        <v>327</v>
      </c>
      <c r="N5" s="250" t="s">
        <v>328</v>
      </c>
      <c r="O5" s="75" t="s">
        <v>329</v>
      </c>
      <c r="P5" s="75" t="s">
        <v>10</v>
      </c>
      <c r="Q5" s="75" t="s">
        <v>330</v>
      </c>
      <c r="R5" s="319" t="s">
        <v>11</v>
      </c>
      <c r="S5" s="73"/>
      <c r="T5" s="72"/>
    </row>
    <row r="6" spans="2:20" ht="22.5" customHeight="1">
      <c r="B6" s="72"/>
      <c r="E6" s="72"/>
      <c r="F6" s="73"/>
      <c r="G6" s="73"/>
      <c r="H6" s="73"/>
      <c r="I6" s="73"/>
      <c r="J6" s="73"/>
      <c r="K6" s="73"/>
      <c r="L6" s="75"/>
      <c r="M6" s="75"/>
      <c r="N6" s="73"/>
      <c r="O6" s="75"/>
      <c r="P6" s="75"/>
      <c r="Q6" s="73"/>
      <c r="R6" s="75"/>
      <c r="S6" s="75" t="s">
        <v>12</v>
      </c>
      <c r="T6" s="72"/>
    </row>
    <row r="7" spans="2:20" ht="22.5" customHeight="1">
      <c r="B7" s="72" t="s">
        <v>95</v>
      </c>
      <c r="E7" s="74" t="s">
        <v>332</v>
      </c>
      <c r="F7" s="319" t="s">
        <v>332</v>
      </c>
      <c r="G7" s="319"/>
      <c r="H7" s="319"/>
      <c r="I7" s="319"/>
      <c r="J7" s="319"/>
      <c r="K7" s="320" t="s">
        <v>346</v>
      </c>
      <c r="L7" s="327" t="s">
        <v>347</v>
      </c>
      <c r="M7" s="327" t="s">
        <v>348</v>
      </c>
      <c r="N7" s="324" t="s">
        <v>339</v>
      </c>
      <c r="O7" s="319" t="s">
        <v>15</v>
      </c>
      <c r="P7" s="319" t="s">
        <v>15</v>
      </c>
      <c r="Q7" s="324" t="s">
        <v>343</v>
      </c>
      <c r="R7" s="321"/>
      <c r="S7" s="73"/>
      <c r="T7" s="72"/>
    </row>
    <row r="8" spans="2:20" ht="22.5" customHeight="1" thickBot="1">
      <c r="B8" s="76"/>
      <c r="C8" s="70"/>
      <c r="D8" s="70"/>
      <c r="E8" s="77" t="s">
        <v>334</v>
      </c>
      <c r="F8" s="322" t="s">
        <v>336</v>
      </c>
      <c r="G8" s="322" t="s">
        <v>16</v>
      </c>
      <c r="H8" s="322" t="s">
        <v>17</v>
      </c>
      <c r="I8" s="322" t="s">
        <v>62</v>
      </c>
      <c r="J8" s="322" t="s">
        <v>18</v>
      </c>
      <c r="K8" s="322" t="s">
        <v>19</v>
      </c>
      <c r="L8" s="323" t="s">
        <v>349</v>
      </c>
      <c r="M8" s="323" t="s">
        <v>350</v>
      </c>
      <c r="N8" s="322" t="s">
        <v>337</v>
      </c>
      <c r="O8" s="322" t="s">
        <v>63</v>
      </c>
      <c r="P8" s="322" t="s">
        <v>64</v>
      </c>
      <c r="Q8" s="322" t="s">
        <v>341</v>
      </c>
      <c r="R8" s="322" t="s">
        <v>20</v>
      </c>
      <c r="S8" s="78"/>
      <c r="T8" s="72"/>
    </row>
    <row r="9" spans="2:20" ht="22.5" customHeight="1">
      <c r="B9" s="74" t="s">
        <v>96</v>
      </c>
      <c r="C9" s="79" t="s">
        <v>97</v>
      </c>
      <c r="D9" s="80"/>
      <c r="E9" s="81">
        <v>2886381</v>
      </c>
      <c r="F9" s="82">
        <v>1543898</v>
      </c>
      <c r="G9" s="82">
        <v>1096269</v>
      </c>
      <c r="H9" s="82">
        <v>840826</v>
      </c>
      <c r="I9" s="82">
        <v>761706</v>
      </c>
      <c r="J9" s="82">
        <v>942702</v>
      </c>
      <c r="K9" s="82">
        <v>327538</v>
      </c>
      <c r="L9" s="82">
        <v>264565</v>
      </c>
      <c r="M9" s="82">
        <v>168739</v>
      </c>
      <c r="N9" s="82">
        <v>755108</v>
      </c>
      <c r="O9" s="82">
        <v>139567</v>
      </c>
      <c r="P9" s="82">
        <v>86849</v>
      </c>
      <c r="Q9" s="82">
        <v>203919</v>
      </c>
      <c r="R9" s="82">
        <v>947103</v>
      </c>
      <c r="S9" s="83">
        <f aca="true" t="shared" si="0" ref="S9:S49">SUM(E9:R9)</f>
        <v>10965170</v>
      </c>
      <c r="T9" s="72"/>
    </row>
    <row r="10" spans="2:20" ht="22.5" customHeight="1">
      <c r="B10" s="74" t="s">
        <v>51</v>
      </c>
      <c r="C10" s="79" t="s">
        <v>98</v>
      </c>
      <c r="D10" s="80"/>
      <c r="E10" s="84">
        <v>2577291</v>
      </c>
      <c r="F10" s="85">
        <v>1082657</v>
      </c>
      <c r="G10" s="85">
        <v>825123</v>
      </c>
      <c r="H10" s="85">
        <v>589576</v>
      </c>
      <c r="I10" s="85">
        <v>622102</v>
      </c>
      <c r="J10" s="85">
        <v>662475</v>
      </c>
      <c r="K10" s="85">
        <v>275312</v>
      </c>
      <c r="L10" s="85">
        <v>164405</v>
      </c>
      <c r="M10" s="85">
        <v>95255</v>
      </c>
      <c r="N10" s="85">
        <v>624134</v>
      </c>
      <c r="O10" s="85">
        <v>97096</v>
      </c>
      <c r="P10" s="85">
        <v>61986</v>
      </c>
      <c r="Q10" s="85">
        <v>125204</v>
      </c>
      <c r="R10" s="85">
        <v>705407</v>
      </c>
      <c r="S10" s="83">
        <f t="shared" si="0"/>
        <v>8508023</v>
      </c>
      <c r="T10" s="72"/>
    </row>
    <row r="11" spans="2:20" ht="22.5" customHeight="1">
      <c r="B11" s="74" t="s">
        <v>53</v>
      </c>
      <c r="C11" s="79" t="s">
        <v>99</v>
      </c>
      <c r="D11" s="80"/>
      <c r="E11" s="84">
        <v>28486</v>
      </c>
      <c r="F11" s="85">
        <v>433634</v>
      </c>
      <c r="G11" s="85">
        <v>394168</v>
      </c>
      <c r="H11" s="85">
        <v>166422</v>
      </c>
      <c r="I11" s="85">
        <v>166810</v>
      </c>
      <c r="J11" s="85">
        <v>215456</v>
      </c>
      <c r="K11" s="85">
        <v>61809</v>
      </c>
      <c r="L11" s="85">
        <v>84316</v>
      </c>
      <c r="M11" s="85">
        <v>54531</v>
      </c>
      <c r="N11" s="85">
        <v>143332</v>
      </c>
      <c r="O11" s="85">
        <v>28911</v>
      </c>
      <c r="P11" s="85">
        <v>126960</v>
      </c>
      <c r="Q11" s="85">
        <v>146044</v>
      </c>
      <c r="R11" s="85">
        <v>108169</v>
      </c>
      <c r="S11" s="83">
        <f t="shared" si="0"/>
        <v>2159048</v>
      </c>
      <c r="T11" s="72"/>
    </row>
    <row r="12" spans="2:20" ht="22.5" customHeight="1">
      <c r="B12" s="74" t="s">
        <v>100</v>
      </c>
      <c r="C12" s="79" t="s">
        <v>101</v>
      </c>
      <c r="D12" s="80"/>
      <c r="E12" s="84">
        <v>410000</v>
      </c>
      <c r="F12" s="85">
        <v>259856</v>
      </c>
      <c r="G12" s="85">
        <v>150404</v>
      </c>
      <c r="H12" s="85">
        <v>169477</v>
      </c>
      <c r="I12" s="85">
        <v>42704</v>
      </c>
      <c r="J12" s="85">
        <v>74973</v>
      </c>
      <c r="K12" s="85">
        <v>15961</v>
      </c>
      <c r="L12" s="85">
        <v>0</v>
      </c>
      <c r="M12" s="85">
        <v>0</v>
      </c>
      <c r="N12" s="85">
        <v>121088</v>
      </c>
      <c r="O12" s="85">
        <v>0</v>
      </c>
      <c r="P12" s="85">
        <v>0</v>
      </c>
      <c r="Q12" s="85">
        <v>12079</v>
      </c>
      <c r="R12" s="85">
        <v>0</v>
      </c>
      <c r="S12" s="83">
        <f t="shared" si="0"/>
        <v>1256542</v>
      </c>
      <c r="T12" s="72"/>
    </row>
    <row r="13" spans="2:20" ht="22.5" customHeight="1">
      <c r="B13" s="74" t="s">
        <v>102</v>
      </c>
      <c r="C13" s="79" t="s">
        <v>103</v>
      </c>
      <c r="D13" s="80"/>
      <c r="E13" s="84">
        <v>766232</v>
      </c>
      <c r="F13" s="85">
        <v>436739</v>
      </c>
      <c r="G13" s="85">
        <v>278136</v>
      </c>
      <c r="H13" s="85">
        <v>219262</v>
      </c>
      <c r="I13" s="85">
        <v>201766</v>
      </c>
      <c r="J13" s="85">
        <v>253006</v>
      </c>
      <c r="K13" s="85">
        <v>74580</v>
      </c>
      <c r="L13" s="85">
        <v>71665</v>
      </c>
      <c r="M13" s="85">
        <v>51207</v>
      </c>
      <c r="N13" s="85">
        <v>206336</v>
      </c>
      <c r="O13" s="85">
        <v>37981</v>
      </c>
      <c r="P13" s="85">
        <v>36142</v>
      </c>
      <c r="Q13" s="85">
        <v>64176</v>
      </c>
      <c r="R13" s="85">
        <v>262472</v>
      </c>
      <c r="S13" s="83">
        <f t="shared" si="0"/>
        <v>2959700</v>
      </c>
      <c r="T13" s="72"/>
    </row>
    <row r="14" spans="2:20" ht="22.5" customHeight="1">
      <c r="B14" s="86" t="s">
        <v>104</v>
      </c>
      <c r="C14" s="87" t="s">
        <v>105</v>
      </c>
      <c r="D14" s="88"/>
      <c r="E14" s="89">
        <v>6668390</v>
      </c>
      <c r="F14" s="90">
        <v>3756784</v>
      </c>
      <c r="G14" s="90">
        <v>2744100</v>
      </c>
      <c r="H14" s="90">
        <v>1985563</v>
      </c>
      <c r="I14" s="90">
        <v>1795088</v>
      </c>
      <c r="J14" s="90">
        <v>2148612</v>
      </c>
      <c r="K14" s="90">
        <v>755200</v>
      </c>
      <c r="L14" s="90">
        <v>584951</v>
      </c>
      <c r="M14" s="90">
        <v>369732</v>
      </c>
      <c r="N14" s="90">
        <v>1849998</v>
      </c>
      <c r="O14" s="90">
        <v>303555</v>
      </c>
      <c r="P14" s="90">
        <v>311937</v>
      </c>
      <c r="Q14" s="90">
        <v>551422</v>
      </c>
      <c r="R14" s="90">
        <v>2023151</v>
      </c>
      <c r="S14" s="91">
        <f t="shared" si="0"/>
        <v>25848483</v>
      </c>
      <c r="T14" s="72"/>
    </row>
    <row r="15" spans="2:20" ht="22.5" customHeight="1">
      <c r="B15" s="373" t="s">
        <v>413</v>
      </c>
      <c r="C15" s="88"/>
      <c r="D15" s="88"/>
      <c r="E15" s="89">
        <v>41620</v>
      </c>
      <c r="F15" s="90">
        <v>51596</v>
      </c>
      <c r="G15" s="90">
        <v>342709</v>
      </c>
      <c r="H15" s="90">
        <v>14038</v>
      </c>
      <c r="I15" s="90">
        <v>287750</v>
      </c>
      <c r="J15" s="90">
        <v>136221</v>
      </c>
      <c r="K15" s="90">
        <v>41549</v>
      </c>
      <c r="L15" s="90">
        <v>20307</v>
      </c>
      <c r="M15" s="90">
        <v>9646</v>
      </c>
      <c r="N15" s="90">
        <v>44792</v>
      </c>
      <c r="O15" s="90">
        <v>4125</v>
      </c>
      <c r="P15" s="90">
        <v>16056</v>
      </c>
      <c r="Q15" s="90">
        <v>4634</v>
      </c>
      <c r="R15" s="90">
        <v>94859</v>
      </c>
      <c r="S15" s="91">
        <f t="shared" si="0"/>
        <v>1109902</v>
      </c>
      <c r="T15" s="72"/>
    </row>
    <row r="16" spans="2:20" ht="22.5" customHeight="1">
      <c r="B16" s="72"/>
      <c r="C16" s="79" t="s">
        <v>106</v>
      </c>
      <c r="D16" s="80"/>
      <c r="E16" s="84">
        <v>0</v>
      </c>
      <c r="F16" s="85">
        <v>8298</v>
      </c>
      <c r="G16" s="85">
        <v>11693</v>
      </c>
      <c r="H16" s="85">
        <v>1221</v>
      </c>
      <c r="I16" s="85">
        <v>1398</v>
      </c>
      <c r="J16" s="85">
        <v>0</v>
      </c>
      <c r="K16" s="85">
        <v>0</v>
      </c>
      <c r="L16" s="85">
        <v>803</v>
      </c>
      <c r="M16" s="85">
        <v>45</v>
      </c>
      <c r="N16" s="85">
        <v>0</v>
      </c>
      <c r="O16" s="85">
        <v>0</v>
      </c>
      <c r="P16" s="85">
        <v>0</v>
      </c>
      <c r="Q16" s="85">
        <v>83</v>
      </c>
      <c r="R16" s="85">
        <v>0</v>
      </c>
      <c r="S16" s="83">
        <f t="shared" si="0"/>
        <v>23541</v>
      </c>
      <c r="T16" s="72"/>
    </row>
    <row r="17" spans="2:20" ht="22.5" customHeight="1">
      <c r="B17" s="72"/>
      <c r="C17" s="79" t="s">
        <v>107</v>
      </c>
      <c r="D17" s="80"/>
      <c r="E17" s="84">
        <v>41620</v>
      </c>
      <c r="F17" s="85">
        <v>43298</v>
      </c>
      <c r="G17" s="85">
        <v>331016</v>
      </c>
      <c r="H17" s="85">
        <v>12817</v>
      </c>
      <c r="I17" s="85">
        <v>286352</v>
      </c>
      <c r="J17" s="85">
        <v>136221</v>
      </c>
      <c r="K17" s="85">
        <v>41549</v>
      </c>
      <c r="L17" s="85">
        <v>19504</v>
      </c>
      <c r="M17" s="85">
        <v>9601</v>
      </c>
      <c r="N17" s="85">
        <v>44792</v>
      </c>
      <c r="O17" s="85">
        <v>4125</v>
      </c>
      <c r="P17" s="85">
        <v>16056</v>
      </c>
      <c r="Q17" s="85">
        <v>4551</v>
      </c>
      <c r="R17" s="85">
        <v>94859</v>
      </c>
      <c r="S17" s="83">
        <f t="shared" si="0"/>
        <v>1086361</v>
      </c>
      <c r="T17" s="72"/>
    </row>
    <row r="18" spans="2:20" ht="22.5" customHeight="1">
      <c r="B18" s="92"/>
      <c r="C18" s="87" t="s">
        <v>108</v>
      </c>
      <c r="D18" s="88"/>
      <c r="E18" s="89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1">
        <f t="shared" si="0"/>
        <v>0</v>
      </c>
      <c r="T18" s="72"/>
    </row>
    <row r="19" spans="2:20" ht="22.5" customHeight="1">
      <c r="B19" s="374" t="s">
        <v>414</v>
      </c>
      <c r="C19" s="88"/>
      <c r="D19" s="88"/>
      <c r="E19" s="89">
        <v>694203</v>
      </c>
      <c r="F19" s="90">
        <v>318246</v>
      </c>
      <c r="G19" s="90">
        <v>453157</v>
      </c>
      <c r="H19" s="90">
        <v>107360</v>
      </c>
      <c r="I19" s="90">
        <v>472715</v>
      </c>
      <c r="J19" s="90">
        <v>256440</v>
      </c>
      <c r="K19" s="90">
        <v>126039</v>
      </c>
      <c r="L19" s="90">
        <v>79657</v>
      </c>
      <c r="M19" s="90">
        <v>12480</v>
      </c>
      <c r="N19" s="90">
        <v>159500</v>
      </c>
      <c r="O19" s="90">
        <v>23839</v>
      </c>
      <c r="P19" s="90">
        <v>45695</v>
      </c>
      <c r="Q19" s="90">
        <v>48292</v>
      </c>
      <c r="R19" s="90">
        <v>286209</v>
      </c>
      <c r="S19" s="91">
        <f t="shared" si="0"/>
        <v>3083832</v>
      </c>
      <c r="T19" s="72"/>
    </row>
    <row r="20" spans="2:20" ht="22.5" customHeight="1">
      <c r="B20" s="92" t="s">
        <v>109</v>
      </c>
      <c r="C20" s="88"/>
      <c r="D20" s="88"/>
      <c r="E20" s="89">
        <v>277264</v>
      </c>
      <c r="F20" s="90">
        <v>91963</v>
      </c>
      <c r="G20" s="90">
        <v>91674</v>
      </c>
      <c r="H20" s="90">
        <v>57383</v>
      </c>
      <c r="I20" s="90">
        <v>129748</v>
      </c>
      <c r="J20" s="90">
        <v>64942</v>
      </c>
      <c r="K20" s="90">
        <v>30371</v>
      </c>
      <c r="L20" s="90">
        <v>13909</v>
      </c>
      <c r="M20" s="90">
        <v>11533</v>
      </c>
      <c r="N20" s="90">
        <v>66625</v>
      </c>
      <c r="O20" s="90">
        <v>4359</v>
      </c>
      <c r="P20" s="90">
        <v>12331</v>
      </c>
      <c r="Q20" s="90">
        <v>11133</v>
      </c>
      <c r="R20" s="90">
        <v>61033</v>
      </c>
      <c r="S20" s="91">
        <f t="shared" si="0"/>
        <v>924268</v>
      </c>
      <c r="T20" s="72"/>
    </row>
    <row r="21" spans="2:20" ht="22.5" customHeight="1">
      <c r="B21" s="92" t="s">
        <v>110</v>
      </c>
      <c r="C21" s="88"/>
      <c r="D21" s="88"/>
      <c r="E21" s="89">
        <v>8344</v>
      </c>
      <c r="F21" s="90">
        <v>6652</v>
      </c>
      <c r="G21" s="90">
        <v>8628</v>
      </c>
      <c r="H21" s="90">
        <v>3390</v>
      </c>
      <c r="I21" s="90">
        <v>5554</v>
      </c>
      <c r="J21" s="90">
        <v>3584</v>
      </c>
      <c r="K21" s="90">
        <v>2852</v>
      </c>
      <c r="L21" s="90">
        <v>1678</v>
      </c>
      <c r="M21" s="90">
        <v>1432</v>
      </c>
      <c r="N21" s="90">
        <v>4255</v>
      </c>
      <c r="O21" s="90">
        <v>629</v>
      </c>
      <c r="P21" s="90">
        <v>870</v>
      </c>
      <c r="Q21" s="90">
        <v>1998</v>
      </c>
      <c r="R21" s="90">
        <v>6866</v>
      </c>
      <c r="S21" s="91">
        <f t="shared" si="0"/>
        <v>56732</v>
      </c>
      <c r="T21" s="72"/>
    </row>
    <row r="22" spans="2:20" ht="22.5" customHeight="1">
      <c r="B22" s="92" t="s">
        <v>111</v>
      </c>
      <c r="C22" s="88"/>
      <c r="D22" s="88"/>
      <c r="E22" s="89">
        <v>204584</v>
      </c>
      <c r="F22" s="90">
        <v>45226</v>
      </c>
      <c r="G22" s="90">
        <v>68291</v>
      </c>
      <c r="H22" s="90">
        <v>28167</v>
      </c>
      <c r="I22" s="90">
        <v>45111</v>
      </c>
      <c r="J22" s="90">
        <v>36404</v>
      </c>
      <c r="K22" s="90">
        <v>22713</v>
      </c>
      <c r="L22" s="90">
        <v>4756</v>
      </c>
      <c r="M22" s="90">
        <v>3651</v>
      </c>
      <c r="N22" s="90">
        <v>35953</v>
      </c>
      <c r="O22" s="90">
        <v>1691</v>
      </c>
      <c r="P22" s="90">
        <v>1282</v>
      </c>
      <c r="Q22" s="90">
        <v>4072</v>
      </c>
      <c r="R22" s="90">
        <v>41244</v>
      </c>
      <c r="S22" s="91">
        <f t="shared" si="0"/>
        <v>543145</v>
      </c>
      <c r="T22" s="72"/>
    </row>
    <row r="23" spans="2:20" ht="22.5" customHeight="1">
      <c r="B23" s="374" t="s">
        <v>415</v>
      </c>
      <c r="C23" s="88"/>
      <c r="D23" s="88"/>
      <c r="E23" s="89">
        <v>1441587</v>
      </c>
      <c r="F23" s="90">
        <v>467549</v>
      </c>
      <c r="G23" s="90">
        <v>476910</v>
      </c>
      <c r="H23" s="90">
        <v>242668</v>
      </c>
      <c r="I23" s="90">
        <v>387026</v>
      </c>
      <c r="J23" s="90">
        <v>306019</v>
      </c>
      <c r="K23" s="90">
        <v>178350</v>
      </c>
      <c r="L23" s="90">
        <v>53111</v>
      </c>
      <c r="M23" s="90">
        <v>17484</v>
      </c>
      <c r="N23" s="90">
        <v>315586</v>
      </c>
      <c r="O23" s="90">
        <v>15389</v>
      </c>
      <c r="P23" s="90">
        <v>71959</v>
      </c>
      <c r="Q23" s="90">
        <v>94361</v>
      </c>
      <c r="R23" s="90">
        <v>242226</v>
      </c>
      <c r="S23" s="91">
        <f t="shared" si="0"/>
        <v>4310225</v>
      </c>
      <c r="T23" s="72"/>
    </row>
    <row r="24" spans="2:20" ht="22.5" customHeight="1">
      <c r="B24" s="72" t="s">
        <v>112</v>
      </c>
      <c r="C24" s="75" t="s">
        <v>113</v>
      </c>
      <c r="D24" s="79" t="s">
        <v>114</v>
      </c>
      <c r="E24" s="84">
        <v>726835</v>
      </c>
      <c r="F24" s="85">
        <v>151274</v>
      </c>
      <c r="G24" s="85">
        <v>281290</v>
      </c>
      <c r="H24" s="85">
        <v>52304</v>
      </c>
      <c r="I24" s="85">
        <v>72344</v>
      </c>
      <c r="J24" s="85">
        <v>117816</v>
      </c>
      <c r="K24" s="85">
        <v>158734</v>
      </c>
      <c r="L24" s="85">
        <v>203919</v>
      </c>
      <c r="M24" s="85">
        <v>161234</v>
      </c>
      <c r="N24" s="85">
        <v>35900</v>
      </c>
      <c r="O24" s="85">
        <v>24901</v>
      </c>
      <c r="P24" s="85">
        <v>7799</v>
      </c>
      <c r="Q24" s="85">
        <v>19881</v>
      </c>
      <c r="R24" s="85">
        <v>83776</v>
      </c>
      <c r="S24" s="83">
        <f t="shared" si="0"/>
        <v>2098007</v>
      </c>
      <c r="T24" s="72"/>
    </row>
    <row r="25" spans="2:20" ht="22.5" customHeight="1">
      <c r="B25" s="72" t="s">
        <v>115</v>
      </c>
      <c r="C25" s="75" t="s">
        <v>116</v>
      </c>
      <c r="D25" s="79" t="s">
        <v>117</v>
      </c>
      <c r="E25" s="84">
        <v>1844609</v>
      </c>
      <c r="F25" s="85">
        <v>460779</v>
      </c>
      <c r="G25" s="85">
        <v>517148</v>
      </c>
      <c r="H25" s="85">
        <v>262827</v>
      </c>
      <c r="I25" s="85">
        <v>155261</v>
      </c>
      <c r="J25" s="85">
        <v>398820</v>
      </c>
      <c r="K25" s="85">
        <v>52778</v>
      </c>
      <c r="L25" s="85">
        <v>21118</v>
      </c>
      <c r="M25" s="85">
        <v>18433</v>
      </c>
      <c r="N25" s="85">
        <v>226214</v>
      </c>
      <c r="O25" s="85">
        <v>23901</v>
      </c>
      <c r="P25" s="85">
        <v>17341</v>
      </c>
      <c r="Q25" s="85">
        <v>22689</v>
      </c>
      <c r="R25" s="85">
        <v>284351</v>
      </c>
      <c r="S25" s="83">
        <f t="shared" si="0"/>
        <v>4306269</v>
      </c>
      <c r="T25" s="72"/>
    </row>
    <row r="26" spans="2:20" ht="22.5" customHeight="1">
      <c r="B26" s="74" t="s">
        <v>118</v>
      </c>
      <c r="C26" s="79" t="s">
        <v>119</v>
      </c>
      <c r="D26" s="79" t="s">
        <v>120</v>
      </c>
      <c r="E26" s="84">
        <v>2571444</v>
      </c>
      <c r="F26" s="85">
        <v>612053</v>
      </c>
      <c r="G26" s="85">
        <v>798438</v>
      </c>
      <c r="H26" s="85">
        <v>315131</v>
      </c>
      <c r="I26" s="85">
        <v>227605</v>
      </c>
      <c r="J26" s="85">
        <v>516636</v>
      </c>
      <c r="K26" s="85">
        <v>211512</v>
      </c>
      <c r="L26" s="85">
        <v>225037</v>
      </c>
      <c r="M26" s="85">
        <v>179667</v>
      </c>
      <c r="N26" s="85">
        <v>262114</v>
      </c>
      <c r="O26" s="85">
        <v>48802</v>
      </c>
      <c r="P26" s="85">
        <v>25140</v>
      </c>
      <c r="Q26" s="85">
        <v>42570</v>
      </c>
      <c r="R26" s="85">
        <v>368127</v>
      </c>
      <c r="S26" s="83">
        <f t="shared" si="0"/>
        <v>6404276</v>
      </c>
      <c r="T26" s="72"/>
    </row>
    <row r="27" spans="2:20" ht="22.5" customHeight="1">
      <c r="B27" s="72" t="s">
        <v>121</v>
      </c>
      <c r="C27" s="79" t="s">
        <v>122</v>
      </c>
      <c r="D27" s="80"/>
      <c r="E27" s="84">
        <v>2207359</v>
      </c>
      <c r="F27" s="85">
        <v>702794</v>
      </c>
      <c r="G27" s="85">
        <v>371342</v>
      </c>
      <c r="H27" s="85">
        <v>336927</v>
      </c>
      <c r="I27" s="85">
        <v>359477</v>
      </c>
      <c r="J27" s="85">
        <v>487449</v>
      </c>
      <c r="K27" s="85">
        <v>154379</v>
      </c>
      <c r="L27" s="85">
        <v>38068</v>
      </c>
      <c r="M27" s="85">
        <v>19745</v>
      </c>
      <c r="N27" s="85">
        <v>270380</v>
      </c>
      <c r="O27" s="85">
        <v>15620</v>
      </c>
      <c r="P27" s="85">
        <v>24092</v>
      </c>
      <c r="Q27" s="85">
        <v>38070</v>
      </c>
      <c r="R27" s="85">
        <v>326715</v>
      </c>
      <c r="S27" s="83">
        <f t="shared" si="0"/>
        <v>5352417</v>
      </c>
      <c r="T27" s="72"/>
    </row>
    <row r="28" spans="2:20" ht="22.5" customHeight="1">
      <c r="B28" s="92" t="s">
        <v>123</v>
      </c>
      <c r="C28" s="87" t="s">
        <v>124</v>
      </c>
      <c r="D28" s="88"/>
      <c r="E28" s="89">
        <v>4778803</v>
      </c>
      <c r="F28" s="90">
        <v>1314847</v>
      </c>
      <c r="G28" s="90">
        <v>1169780</v>
      </c>
      <c r="H28" s="90">
        <v>652058</v>
      </c>
      <c r="I28" s="90">
        <v>587082</v>
      </c>
      <c r="J28" s="90">
        <v>1004085</v>
      </c>
      <c r="K28" s="90">
        <v>365891</v>
      </c>
      <c r="L28" s="90">
        <v>263105</v>
      </c>
      <c r="M28" s="90">
        <v>199412</v>
      </c>
      <c r="N28" s="90">
        <v>532494</v>
      </c>
      <c r="O28" s="90">
        <v>64422</v>
      </c>
      <c r="P28" s="90">
        <v>49232</v>
      </c>
      <c r="Q28" s="90">
        <v>80640</v>
      </c>
      <c r="R28" s="90">
        <v>694842</v>
      </c>
      <c r="S28" s="91">
        <f t="shared" si="0"/>
        <v>11756693</v>
      </c>
      <c r="T28" s="72"/>
    </row>
    <row r="29" spans="2:20" ht="22.5" customHeight="1">
      <c r="B29" s="92" t="s">
        <v>125</v>
      </c>
      <c r="C29" s="88"/>
      <c r="D29" s="88"/>
      <c r="E29" s="89">
        <v>77777</v>
      </c>
      <c r="F29" s="90">
        <v>51326</v>
      </c>
      <c r="G29" s="90">
        <v>59428</v>
      </c>
      <c r="H29" s="90">
        <v>30522</v>
      </c>
      <c r="I29" s="90">
        <v>0</v>
      </c>
      <c r="J29" s="90">
        <v>0</v>
      </c>
      <c r="K29" s="90">
        <v>0</v>
      </c>
      <c r="L29" s="90">
        <v>996</v>
      </c>
      <c r="M29" s="90">
        <v>3421</v>
      </c>
      <c r="N29" s="90">
        <v>71656</v>
      </c>
      <c r="O29" s="90">
        <v>3525</v>
      </c>
      <c r="P29" s="90">
        <v>13002</v>
      </c>
      <c r="Q29" s="90">
        <v>0</v>
      </c>
      <c r="R29" s="90">
        <v>55476</v>
      </c>
      <c r="S29" s="91">
        <f t="shared" si="0"/>
        <v>367129</v>
      </c>
      <c r="T29" s="72"/>
    </row>
    <row r="30" spans="2:20" ht="22.5" customHeight="1">
      <c r="B30" s="92" t="s">
        <v>126</v>
      </c>
      <c r="C30" s="88"/>
      <c r="D30" s="88"/>
      <c r="E30" s="89">
        <v>1230506</v>
      </c>
      <c r="F30" s="90">
        <v>625560</v>
      </c>
      <c r="G30" s="90">
        <v>1276293</v>
      </c>
      <c r="H30" s="90">
        <v>349802</v>
      </c>
      <c r="I30" s="90">
        <v>677552</v>
      </c>
      <c r="J30" s="90">
        <v>369706</v>
      </c>
      <c r="K30" s="90">
        <v>97282</v>
      </c>
      <c r="L30" s="90">
        <v>65199</v>
      </c>
      <c r="M30" s="90">
        <v>58657</v>
      </c>
      <c r="N30" s="90">
        <v>210864</v>
      </c>
      <c r="O30" s="90">
        <v>46814</v>
      </c>
      <c r="P30" s="90">
        <v>53592</v>
      </c>
      <c r="Q30" s="90">
        <v>120673</v>
      </c>
      <c r="R30" s="90">
        <v>893201</v>
      </c>
      <c r="S30" s="91">
        <f t="shared" si="0"/>
        <v>6075701</v>
      </c>
      <c r="T30" s="72"/>
    </row>
    <row r="31" spans="2:20" ht="22.5" customHeight="1">
      <c r="B31" s="92" t="s">
        <v>127</v>
      </c>
      <c r="C31" s="88"/>
      <c r="D31" s="88"/>
      <c r="E31" s="89">
        <v>15423078</v>
      </c>
      <c r="F31" s="90">
        <v>6729749</v>
      </c>
      <c r="G31" s="90">
        <v>6690970</v>
      </c>
      <c r="H31" s="90">
        <v>3470951</v>
      </c>
      <c r="I31" s="90">
        <v>4387626</v>
      </c>
      <c r="J31" s="90">
        <v>4326013</v>
      </c>
      <c r="K31" s="90">
        <v>1620247</v>
      </c>
      <c r="L31" s="90">
        <v>1087669</v>
      </c>
      <c r="M31" s="90">
        <v>687448</v>
      </c>
      <c r="N31" s="90">
        <v>3291723</v>
      </c>
      <c r="O31" s="90">
        <v>468348</v>
      </c>
      <c r="P31" s="90">
        <v>575956</v>
      </c>
      <c r="Q31" s="90">
        <v>917225</v>
      </c>
      <c r="R31" s="90">
        <v>4399107</v>
      </c>
      <c r="S31" s="91">
        <f t="shared" si="0"/>
        <v>54076110</v>
      </c>
      <c r="T31" s="72"/>
    </row>
    <row r="32" spans="2:20" ht="22.5" customHeight="1">
      <c r="B32" s="72"/>
      <c r="C32" s="73"/>
      <c r="D32" s="79" t="s">
        <v>128</v>
      </c>
      <c r="E32" s="84">
        <v>185955</v>
      </c>
      <c r="F32" s="85">
        <v>79728</v>
      </c>
      <c r="G32" s="85">
        <v>106692</v>
      </c>
      <c r="H32" s="85">
        <v>61833</v>
      </c>
      <c r="I32" s="85">
        <v>36196</v>
      </c>
      <c r="J32" s="85">
        <v>63417</v>
      </c>
      <c r="K32" s="85">
        <v>13799</v>
      </c>
      <c r="L32" s="85">
        <v>11300</v>
      </c>
      <c r="M32" s="85">
        <v>2125</v>
      </c>
      <c r="N32" s="85">
        <v>37451</v>
      </c>
      <c r="O32" s="85">
        <v>4941</v>
      </c>
      <c r="P32" s="85">
        <v>5403</v>
      </c>
      <c r="Q32" s="85">
        <v>8067</v>
      </c>
      <c r="R32" s="85">
        <v>53536</v>
      </c>
      <c r="S32" s="83">
        <f t="shared" si="0"/>
        <v>670443</v>
      </c>
      <c r="T32" s="72"/>
    </row>
    <row r="33" spans="2:20" ht="22.5" customHeight="1">
      <c r="B33" s="72"/>
      <c r="C33" s="75" t="s">
        <v>129</v>
      </c>
      <c r="D33" s="79" t="s">
        <v>130</v>
      </c>
      <c r="E33" s="84">
        <v>1264779</v>
      </c>
      <c r="F33" s="85">
        <v>315289</v>
      </c>
      <c r="G33" s="85">
        <v>512966</v>
      </c>
      <c r="H33" s="85">
        <v>292420</v>
      </c>
      <c r="I33" s="85">
        <v>120906</v>
      </c>
      <c r="J33" s="85">
        <v>208522</v>
      </c>
      <c r="K33" s="85">
        <v>36698</v>
      </c>
      <c r="L33" s="85">
        <v>7479</v>
      </c>
      <c r="M33" s="85">
        <v>9241</v>
      </c>
      <c r="N33" s="85">
        <v>118098</v>
      </c>
      <c r="O33" s="85">
        <v>23535</v>
      </c>
      <c r="P33" s="85">
        <v>14507</v>
      </c>
      <c r="Q33" s="85">
        <v>11537</v>
      </c>
      <c r="R33" s="85">
        <v>196150</v>
      </c>
      <c r="S33" s="83">
        <f t="shared" si="0"/>
        <v>3132127</v>
      </c>
      <c r="T33" s="72"/>
    </row>
    <row r="34" spans="2:20" ht="22.5" customHeight="1">
      <c r="B34" s="72"/>
      <c r="C34" s="73"/>
      <c r="D34" s="79" t="s">
        <v>131</v>
      </c>
      <c r="E34" s="84">
        <v>3041293</v>
      </c>
      <c r="F34" s="85">
        <v>1172197</v>
      </c>
      <c r="G34" s="85">
        <v>496713</v>
      </c>
      <c r="H34" s="85">
        <v>226459</v>
      </c>
      <c r="I34" s="85">
        <v>421226</v>
      </c>
      <c r="J34" s="85">
        <v>450870</v>
      </c>
      <c r="K34" s="85">
        <v>120834</v>
      </c>
      <c r="L34" s="85">
        <v>17158</v>
      </c>
      <c r="M34" s="85">
        <v>15085</v>
      </c>
      <c r="N34" s="85">
        <v>330216</v>
      </c>
      <c r="O34" s="85">
        <v>10664</v>
      </c>
      <c r="P34" s="85">
        <v>15533</v>
      </c>
      <c r="Q34" s="85">
        <v>12603</v>
      </c>
      <c r="R34" s="85">
        <v>323935</v>
      </c>
      <c r="S34" s="83">
        <f t="shared" si="0"/>
        <v>6654786</v>
      </c>
      <c r="T34" s="72"/>
    </row>
    <row r="35" spans="2:20" ht="22.5" customHeight="1">
      <c r="B35" s="74" t="s">
        <v>132</v>
      </c>
      <c r="C35" s="73"/>
      <c r="D35" s="79" t="s">
        <v>133</v>
      </c>
      <c r="E35" s="84">
        <v>493125</v>
      </c>
      <c r="F35" s="85">
        <v>67843</v>
      </c>
      <c r="G35" s="85">
        <v>182515</v>
      </c>
      <c r="H35" s="85">
        <v>100128</v>
      </c>
      <c r="I35" s="85">
        <v>95805</v>
      </c>
      <c r="J35" s="85">
        <v>118198</v>
      </c>
      <c r="K35" s="85">
        <v>19014</v>
      </c>
      <c r="L35" s="85">
        <v>5279</v>
      </c>
      <c r="M35" s="85">
        <v>5526</v>
      </c>
      <c r="N35" s="85">
        <v>89584</v>
      </c>
      <c r="O35" s="85">
        <v>8846</v>
      </c>
      <c r="P35" s="85">
        <v>8515</v>
      </c>
      <c r="Q35" s="85">
        <v>10826</v>
      </c>
      <c r="R35" s="85">
        <v>98069</v>
      </c>
      <c r="S35" s="83">
        <f t="shared" si="0"/>
        <v>1303273</v>
      </c>
      <c r="T35" s="72"/>
    </row>
    <row r="36" spans="2:20" ht="22.5" customHeight="1">
      <c r="B36" s="72"/>
      <c r="C36" s="73"/>
      <c r="D36" s="79" t="s">
        <v>134</v>
      </c>
      <c r="E36" s="84">
        <v>254836</v>
      </c>
      <c r="F36" s="85">
        <v>50810</v>
      </c>
      <c r="G36" s="85">
        <v>111856</v>
      </c>
      <c r="H36" s="85">
        <v>79780</v>
      </c>
      <c r="I36" s="85">
        <v>70683</v>
      </c>
      <c r="J36" s="85">
        <v>81933</v>
      </c>
      <c r="K36" s="85">
        <v>19345</v>
      </c>
      <c r="L36" s="85">
        <v>4179</v>
      </c>
      <c r="M36" s="85">
        <v>3707</v>
      </c>
      <c r="N36" s="85">
        <v>56789</v>
      </c>
      <c r="O36" s="85">
        <v>4903</v>
      </c>
      <c r="P36" s="85">
        <v>5559</v>
      </c>
      <c r="Q36" s="85">
        <v>6320</v>
      </c>
      <c r="R36" s="85">
        <v>64172</v>
      </c>
      <c r="S36" s="83">
        <f t="shared" si="0"/>
        <v>814872</v>
      </c>
      <c r="T36" s="72"/>
    </row>
    <row r="37" spans="2:20" ht="22.5" customHeight="1">
      <c r="B37" s="72"/>
      <c r="C37" s="73"/>
      <c r="D37" s="79" t="s">
        <v>135</v>
      </c>
      <c r="E37" s="84">
        <v>2779586</v>
      </c>
      <c r="F37" s="85">
        <v>1457709</v>
      </c>
      <c r="G37" s="85">
        <v>1412814</v>
      </c>
      <c r="H37" s="85">
        <v>926074</v>
      </c>
      <c r="I37" s="85">
        <v>865282</v>
      </c>
      <c r="J37" s="85">
        <v>1155789</v>
      </c>
      <c r="K37" s="85">
        <v>282501</v>
      </c>
      <c r="L37" s="85">
        <v>144962</v>
      </c>
      <c r="M37" s="85">
        <v>48703</v>
      </c>
      <c r="N37" s="85">
        <v>731861</v>
      </c>
      <c r="O37" s="85">
        <v>95347</v>
      </c>
      <c r="P37" s="85">
        <v>222581</v>
      </c>
      <c r="Q37" s="85">
        <v>270256</v>
      </c>
      <c r="R37" s="85">
        <v>1260147</v>
      </c>
      <c r="S37" s="83">
        <f t="shared" si="0"/>
        <v>11653612</v>
      </c>
      <c r="T37" s="72"/>
    </row>
    <row r="38" spans="2:20" ht="22.5" customHeight="1">
      <c r="B38" s="74" t="s">
        <v>136</v>
      </c>
      <c r="C38" s="75" t="s">
        <v>137</v>
      </c>
      <c r="D38" s="79" t="s">
        <v>138</v>
      </c>
      <c r="E38" s="84">
        <v>296800</v>
      </c>
      <c r="F38" s="85">
        <v>359650</v>
      </c>
      <c r="G38" s="85">
        <v>139263</v>
      </c>
      <c r="H38" s="85">
        <v>75192</v>
      </c>
      <c r="I38" s="85">
        <v>82346</v>
      </c>
      <c r="J38" s="85">
        <v>127339</v>
      </c>
      <c r="K38" s="85">
        <v>27927</v>
      </c>
      <c r="L38" s="85">
        <v>20677</v>
      </c>
      <c r="M38" s="85">
        <v>3829</v>
      </c>
      <c r="N38" s="85">
        <v>81785</v>
      </c>
      <c r="O38" s="85">
        <v>3545</v>
      </c>
      <c r="P38" s="85">
        <v>28805</v>
      </c>
      <c r="Q38" s="85">
        <v>13042</v>
      </c>
      <c r="R38" s="85">
        <v>116163</v>
      </c>
      <c r="S38" s="83">
        <f t="shared" si="0"/>
        <v>1376363</v>
      </c>
      <c r="T38" s="72"/>
    </row>
    <row r="39" spans="2:20" ht="22.5" customHeight="1">
      <c r="B39" s="72"/>
      <c r="C39" s="87"/>
      <c r="D39" s="87" t="s">
        <v>139</v>
      </c>
      <c r="E39" s="89">
        <v>935346</v>
      </c>
      <c r="F39" s="90">
        <v>120787</v>
      </c>
      <c r="G39" s="90">
        <v>125365</v>
      </c>
      <c r="H39" s="90">
        <v>56165</v>
      </c>
      <c r="I39" s="90">
        <v>33708</v>
      </c>
      <c r="J39" s="90">
        <v>145908</v>
      </c>
      <c r="K39" s="90">
        <v>15295</v>
      </c>
      <c r="L39" s="90">
        <v>8939</v>
      </c>
      <c r="M39" s="90">
        <v>640</v>
      </c>
      <c r="N39" s="90">
        <v>45032</v>
      </c>
      <c r="O39" s="90">
        <v>24155</v>
      </c>
      <c r="P39" s="90">
        <v>8911</v>
      </c>
      <c r="Q39" s="90">
        <v>8041</v>
      </c>
      <c r="R39" s="90">
        <v>144096</v>
      </c>
      <c r="S39" s="91">
        <f t="shared" si="0"/>
        <v>1672388</v>
      </c>
      <c r="T39" s="72"/>
    </row>
    <row r="40" spans="2:20" ht="22.5" customHeight="1">
      <c r="B40" s="72"/>
      <c r="C40" s="73"/>
      <c r="D40" s="79" t="s">
        <v>140</v>
      </c>
      <c r="E40" s="84">
        <v>176599</v>
      </c>
      <c r="F40" s="85">
        <v>57900</v>
      </c>
      <c r="G40" s="85">
        <v>44149</v>
      </c>
      <c r="H40" s="85">
        <v>66101</v>
      </c>
      <c r="I40" s="85">
        <v>42882</v>
      </c>
      <c r="J40" s="85">
        <v>50028</v>
      </c>
      <c r="K40" s="85">
        <v>12554</v>
      </c>
      <c r="L40" s="85">
        <v>6134</v>
      </c>
      <c r="M40" s="85">
        <v>3872</v>
      </c>
      <c r="N40" s="85">
        <v>49299</v>
      </c>
      <c r="O40" s="85">
        <v>4730</v>
      </c>
      <c r="P40" s="85">
        <v>7860</v>
      </c>
      <c r="Q40" s="85">
        <v>7844</v>
      </c>
      <c r="R40" s="85">
        <v>61371</v>
      </c>
      <c r="S40" s="83">
        <f t="shared" si="0"/>
        <v>591323</v>
      </c>
      <c r="T40" s="72"/>
    </row>
    <row r="41" spans="2:20" ht="22.5" customHeight="1">
      <c r="B41" s="74" t="s">
        <v>141</v>
      </c>
      <c r="C41" s="75" t="s">
        <v>142</v>
      </c>
      <c r="D41" s="79" t="s">
        <v>143</v>
      </c>
      <c r="E41" s="84">
        <v>953032</v>
      </c>
      <c r="F41" s="85">
        <v>105073</v>
      </c>
      <c r="G41" s="85">
        <v>113013</v>
      </c>
      <c r="H41" s="85">
        <v>154237</v>
      </c>
      <c r="I41" s="85">
        <v>53154</v>
      </c>
      <c r="J41" s="85">
        <v>95686</v>
      </c>
      <c r="K41" s="85">
        <v>30745</v>
      </c>
      <c r="L41" s="85">
        <v>57859</v>
      </c>
      <c r="M41" s="85">
        <v>38266</v>
      </c>
      <c r="N41" s="85">
        <v>61375</v>
      </c>
      <c r="O41" s="85">
        <v>17798</v>
      </c>
      <c r="P41" s="85">
        <v>33047</v>
      </c>
      <c r="Q41" s="85">
        <v>73594</v>
      </c>
      <c r="R41" s="85">
        <v>66520</v>
      </c>
      <c r="S41" s="83">
        <f t="shared" si="0"/>
        <v>1853399</v>
      </c>
      <c r="T41" s="72"/>
    </row>
    <row r="42" spans="2:20" ht="22.5" customHeight="1">
      <c r="B42" s="72"/>
      <c r="C42" s="73"/>
      <c r="D42" s="79" t="s">
        <v>128</v>
      </c>
      <c r="E42" s="84">
        <v>601039</v>
      </c>
      <c r="F42" s="85">
        <v>97470</v>
      </c>
      <c r="G42" s="85">
        <v>203569</v>
      </c>
      <c r="H42" s="85">
        <v>9488</v>
      </c>
      <c r="I42" s="85">
        <v>44154</v>
      </c>
      <c r="J42" s="85">
        <v>54502</v>
      </c>
      <c r="K42" s="85">
        <v>185816</v>
      </c>
      <c r="L42" s="85">
        <v>192973</v>
      </c>
      <c r="M42" s="85">
        <v>166497</v>
      </c>
      <c r="N42" s="85">
        <v>2392</v>
      </c>
      <c r="O42" s="85">
        <v>13197</v>
      </c>
      <c r="P42" s="85">
        <v>2680</v>
      </c>
      <c r="Q42" s="85">
        <v>15098</v>
      </c>
      <c r="R42" s="85">
        <v>31270</v>
      </c>
      <c r="S42" s="83">
        <f t="shared" si="0"/>
        <v>1620145</v>
      </c>
      <c r="T42" s="72"/>
    </row>
    <row r="43" spans="2:20" ht="22.5" customHeight="1">
      <c r="B43" s="72"/>
      <c r="C43" s="73"/>
      <c r="D43" s="79" t="s">
        <v>130</v>
      </c>
      <c r="E43" s="84">
        <v>599315</v>
      </c>
      <c r="F43" s="85">
        <v>231534</v>
      </c>
      <c r="G43" s="85">
        <v>80525</v>
      </c>
      <c r="H43" s="85">
        <v>130087</v>
      </c>
      <c r="I43" s="85">
        <v>48205</v>
      </c>
      <c r="J43" s="85">
        <v>121280</v>
      </c>
      <c r="K43" s="85">
        <v>19074</v>
      </c>
      <c r="L43" s="85">
        <v>17427</v>
      </c>
      <c r="M43" s="85">
        <v>10008</v>
      </c>
      <c r="N43" s="85">
        <v>112700</v>
      </c>
      <c r="O43" s="85">
        <v>3784</v>
      </c>
      <c r="P43" s="85">
        <v>3467</v>
      </c>
      <c r="Q43" s="85">
        <v>13257</v>
      </c>
      <c r="R43" s="85">
        <v>100077</v>
      </c>
      <c r="S43" s="83">
        <f t="shared" si="0"/>
        <v>1490740</v>
      </c>
      <c r="T43" s="72"/>
    </row>
    <row r="44" spans="2:20" ht="22.5" customHeight="1">
      <c r="B44" s="74" t="s">
        <v>129</v>
      </c>
      <c r="C44" s="73"/>
      <c r="D44" s="79" t="s">
        <v>131</v>
      </c>
      <c r="E44" s="84">
        <v>528744</v>
      </c>
      <c r="F44" s="85">
        <v>378770</v>
      </c>
      <c r="G44" s="85">
        <v>246790</v>
      </c>
      <c r="H44" s="85">
        <v>114275</v>
      </c>
      <c r="I44" s="85">
        <v>123893</v>
      </c>
      <c r="J44" s="85">
        <v>468597</v>
      </c>
      <c r="K44" s="85">
        <v>294210</v>
      </c>
      <c r="L44" s="85">
        <v>15216</v>
      </c>
      <c r="M44" s="85">
        <v>14100</v>
      </c>
      <c r="N44" s="85">
        <v>358719</v>
      </c>
      <c r="O44" s="85">
        <v>3281</v>
      </c>
      <c r="P44" s="85">
        <v>4154</v>
      </c>
      <c r="Q44" s="85">
        <v>6616</v>
      </c>
      <c r="R44" s="85">
        <v>322917</v>
      </c>
      <c r="S44" s="83">
        <f t="shared" si="0"/>
        <v>2880282</v>
      </c>
      <c r="T44" s="72"/>
    </row>
    <row r="45" spans="2:20" ht="22.5" customHeight="1">
      <c r="B45" s="72"/>
      <c r="C45" s="73"/>
      <c r="D45" s="79" t="s">
        <v>133</v>
      </c>
      <c r="E45" s="84">
        <v>1147983</v>
      </c>
      <c r="F45" s="85">
        <v>382124</v>
      </c>
      <c r="G45" s="85">
        <v>296947</v>
      </c>
      <c r="H45" s="85">
        <v>216602</v>
      </c>
      <c r="I45" s="85">
        <v>198204</v>
      </c>
      <c r="J45" s="85">
        <v>215004</v>
      </c>
      <c r="K45" s="85">
        <v>49724</v>
      </c>
      <c r="L45" s="85">
        <v>37060</v>
      </c>
      <c r="M45" s="85">
        <v>23913</v>
      </c>
      <c r="N45" s="85">
        <v>188008</v>
      </c>
      <c r="O45" s="85">
        <v>24131</v>
      </c>
      <c r="P45" s="85">
        <v>24416</v>
      </c>
      <c r="Q45" s="85">
        <v>54867</v>
      </c>
      <c r="R45" s="85">
        <v>244989</v>
      </c>
      <c r="S45" s="83">
        <f t="shared" si="0"/>
        <v>3103972</v>
      </c>
      <c r="T45" s="72"/>
    </row>
    <row r="46" spans="2:20" ht="22.5" customHeight="1">
      <c r="B46" s="72"/>
      <c r="C46" s="75" t="s">
        <v>144</v>
      </c>
      <c r="D46" s="79" t="s">
        <v>134</v>
      </c>
      <c r="E46" s="84">
        <v>814995</v>
      </c>
      <c r="F46" s="85">
        <v>370439</v>
      </c>
      <c r="G46" s="85">
        <v>194450</v>
      </c>
      <c r="H46" s="85">
        <v>160655</v>
      </c>
      <c r="I46" s="85">
        <v>174109</v>
      </c>
      <c r="J46" s="85">
        <v>139210</v>
      </c>
      <c r="K46" s="85">
        <v>34119</v>
      </c>
      <c r="L46" s="85">
        <v>12295</v>
      </c>
      <c r="M46" s="85">
        <v>11652</v>
      </c>
      <c r="N46" s="85">
        <v>159445</v>
      </c>
      <c r="O46" s="85">
        <v>10534</v>
      </c>
      <c r="P46" s="85">
        <v>15176</v>
      </c>
      <c r="Q46" s="85">
        <v>20907</v>
      </c>
      <c r="R46" s="85">
        <v>113990</v>
      </c>
      <c r="S46" s="83">
        <f t="shared" si="0"/>
        <v>2231976</v>
      </c>
      <c r="T46" s="72"/>
    </row>
    <row r="47" spans="2:20" ht="22.5" customHeight="1">
      <c r="B47" s="92"/>
      <c r="C47" s="87"/>
      <c r="D47" s="87" t="s">
        <v>139</v>
      </c>
      <c r="E47" s="89">
        <v>176467</v>
      </c>
      <c r="F47" s="90">
        <v>173442</v>
      </c>
      <c r="G47" s="90">
        <v>176456</v>
      </c>
      <c r="H47" s="90">
        <v>65681</v>
      </c>
      <c r="I47" s="90">
        <v>163731</v>
      </c>
      <c r="J47" s="90">
        <v>310435</v>
      </c>
      <c r="K47" s="90">
        <v>64629</v>
      </c>
      <c r="L47" s="90">
        <v>49596</v>
      </c>
      <c r="M47" s="90">
        <v>8251</v>
      </c>
      <c r="N47" s="90">
        <v>143690</v>
      </c>
      <c r="O47" s="90">
        <v>83085</v>
      </c>
      <c r="P47" s="90">
        <v>16139</v>
      </c>
      <c r="Q47" s="90">
        <v>77785</v>
      </c>
      <c r="R47" s="90">
        <v>174272</v>
      </c>
      <c r="S47" s="91">
        <f t="shared" si="0"/>
        <v>1683659</v>
      </c>
      <c r="T47" s="72"/>
    </row>
    <row r="48" spans="2:20" ht="22.5" customHeight="1">
      <c r="B48" s="74" t="s">
        <v>145</v>
      </c>
      <c r="C48" s="87" t="s">
        <v>146</v>
      </c>
      <c r="D48" s="88"/>
      <c r="E48" s="89">
        <v>786994</v>
      </c>
      <c r="F48" s="90">
        <v>177198</v>
      </c>
      <c r="G48" s="90">
        <v>310261</v>
      </c>
      <c r="H48" s="90">
        <v>71321</v>
      </c>
      <c r="I48" s="90">
        <v>80350</v>
      </c>
      <c r="J48" s="90">
        <v>117919</v>
      </c>
      <c r="K48" s="90">
        <v>199615</v>
      </c>
      <c r="L48" s="90">
        <v>204273</v>
      </c>
      <c r="M48" s="90">
        <v>168622</v>
      </c>
      <c r="N48" s="90">
        <v>39843</v>
      </c>
      <c r="O48" s="90">
        <v>18138</v>
      </c>
      <c r="P48" s="90">
        <v>8083</v>
      </c>
      <c r="Q48" s="90">
        <v>23165</v>
      </c>
      <c r="R48" s="90">
        <v>84806</v>
      </c>
      <c r="S48" s="91">
        <f t="shared" si="0"/>
        <v>2290588</v>
      </c>
      <c r="T48" s="72"/>
    </row>
    <row r="49" spans="2:20" ht="22.5" customHeight="1" thickBot="1">
      <c r="B49" s="77" t="s">
        <v>147</v>
      </c>
      <c r="C49" s="78" t="s">
        <v>148</v>
      </c>
      <c r="D49" s="70"/>
      <c r="E49" s="93">
        <v>1864094</v>
      </c>
      <c r="F49" s="94">
        <v>546823</v>
      </c>
      <c r="G49" s="94">
        <v>593491</v>
      </c>
      <c r="H49" s="94">
        <v>422507</v>
      </c>
      <c r="I49" s="94">
        <v>169111</v>
      </c>
      <c r="J49" s="94">
        <v>329802</v>
      </c>
      <c r="K49" s="94">
        <v>55772</v>
      </c>
      <c r="L49" s="94">
        <v>24906</v>
      </c>
      <c r="M49" s="94">
        <v>19249</v>
      </c>
      <c r="N49" s="94">
        <v>230798</v>
      </c>
      <c r="O49" s="94">
        <v>27319</v>
      </c>
      <c r="P49" s="94">
        <v>17974</v>
      </c>
      <c r="Q49" s="94">
        <v>24794</v>
      </c>
      <c r="R49" s="94">
        <v>296227</v>
      </c>
      <c r="S49" s="95">
        <f t="shared" si="0"/>
        <v>4622867</v>
      </c>
      <c r="T49" s="72"/>
    </row>
  </sheetData>
  <printOptions/>
  <pageMargins left="0.7874015748031497" right="0.2362204724409449" top="0.7086614173228347" bottom="0.5118110236220472" header="0.5118110236220472" footer="0.5118110236220472"/>
  <pageSetup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S75"/>
  <sheetViews>
    <sheetView showGridLines="0" showZeros="0" zoomScale="60" zoomScaleNormal="6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96" customWidth="1"/>
    <col min="2" max="3" width="2.66015625" style="96" customWidth="1"/>
    <col min="4" max="4" width="26.66015625" style="96" customWidth="1"/>
    <col min="5" max="8" width="12.66015625" style="96" customWidth="1"/>
    <col min="9" max="11" width="12.5" style="96" customWidth="1"/>
    <col min="12" max="12" width="12.58203125" style="96" customWidth="1"/>
    <col min="13" max="13" width="12.66015625" style="96" customWidth="1"/>
    <col min="14" max="16" width="10.66015625" style="96" customWidth="1"/>
    <col min="17" max="17" width="12.5" style="96" customWidth="1"/>
    <col min="18" max="18" width="12.66015625" style="96" customWidth="1"/>
    <col min="19" max="19" width="1.66015625" style="96" customWidth="1"/>
    <col min="20" max="16384" width="8.66015625" style="96" customWidth="1"/>
  </cols>
  <sheetData>
    <row r="1" ht="18" customHeight="1">
      <c r="B1" s="304" t="s">
        <v>0</v>
      </c>
    </row>
    <row r="2" ht="18" customHeight="1"/>
    <row r="3" spans="2:18" ht="18" customHeight="1" thickBot="1">
      <c r="B3" s="97" t="s">
        <v>149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 t="s">
        <v>150</v>
      </c>
    </row>
    <row r="4" spans="2:19" ht="18" customHeight="1">
      <c r="B4" s="99"/>
      <c r="E4" s="99"/>
      <c r="F4" s="100"/>
      <c r="G4" s="100"/>
      <c r="H4" s="100"/>
      <c r="I4" s="100"/>
      <c r="J4" s="100"/>
      <c r="K4" s="100"/>
      <c r="L4" s="381"/>
      <c r="M4" s="100"/>
      <c r="N4" s="100"/>
      <c r="O4" s="100"/>
      <c r="P4" s="100"/>
      <c r="Q4" s="100"/>
      <c r="R4" s="100"/>
      <c r="S4" s="99"/>
    </row>
    <row r="5" spans="2:19" ht="18" customHeight="1">
      <c r="B5" s="99"/>
      <c r="D5" s="96" t="s">
        <v>151</v>
      </c>
      <c r="E5" s="101" t="s">
        <v>3</v>
      </c>
      <c r="F5" s="102" t="s">
        <v>4</v>
      </c>
      <c r="G5" s="102" t="s">
        <v>5</v>
      </c>
      <c r="H5" s="102" t="s">
        <v>6</v>
      </c>
      <c r="I5" s="102" t="s">
        <v>7</v>
      </c>
      <c r="J5" s="102" t="s">
        <v>8</v>
      </c>
      <c r="K5" s="102" t="s">
        <v>9</v>
      </c>
      <c r="L5" s="382" t="s">
        <v>416</v>
      </c>
      <c r="M5" s="251" t="s">
        <v>328</v>
      </c>
      <c r="N5" s="102" t="s">
        <v>329</v>
      </c>
      <c r="O5" s="102" t="s">
        <v>10</v>
      </c>
      <c r="P5" s="102" t="s">
        <v>330</v>
      </c>
      <c r="Q5" s="329" t="s">
        <v>11</v>
      </c>
      <c r="R5" s="100"/>
      <c r="S5" s="99"/>
    </row>
    <row r="6" spans="2:19" ht="18" customHeight="1">
      <c r="B6" s="99"/>
      <c r="E6" s="99"/>
      <c r="F6" s="100"/>
      <c r="G6" s="100"/>
      <c r="H6" s="100"/>
      <c r="I6" s="100"/>
      <c r="J6" s="100"/>
      <c r="K6" s="100"/>
      <c r="L6" s="383"/>
      <c r="M6" s="100"/>
      <c r="N6" s="102"/>
      <c r="O6" s="102"/>
      <c r="P6" s="100"/>
      <c r="Q6" s="102"/>
      <c r="R6" s="102" t="s">
        <v>12</v>
      </c>
      <c r="S6" s="99"/>
    </row>
    <row r="7" spans="2:19" ht="18" customHeight="1">
      <c r="B7" s="99"/>
      <c r="C7" s="96" t="s">
        <v>61</v>
      </c>
      <c r="E7" s="328" t="s">
        <v>332</v>
      </c>
      <c r="F7" s="329" t="s">
        <v>332</v>
      </c>
      <c r="G7" s="329"/>
      <c r="H7" s="329"/>
      <c r="I7" s="329"/>
      <c r="J7" s="329"/>
      <c r="K7" s="329" t="s">
        <v>345</v>
      </c>
      <c r="L7" s="396" t="s">
        <v>417</v>
      </c>
      <c r="M7" s="333" t="s">
        <v>339</v>
      </c>
      <c r="N7" s="329" t="s">
        <v>15</v>
      </c>
      <c r="O7" s="329" t="s">
        <v>15</v>
      </c>
      <c r="P7" s="333" t="s">
        <v>343</v>
      </c>
      <c r="Q7" s="332"/>
      <c r="R7" s="100"/>
      <c r="S7" s="99"/>
    </row>
    <row r="8" spans="2:19" ht="18" customHeight="1" thickBot="1">
      <c r="B8" s="103"/>
      <c r="C8" s="97"/>
      <c r="D8" s="97"/>
      <c r="E8" s="330" t="s">
        <v>334</v>
      </c>
      <c r="F8" s="331" t="s">
        <v>336</v>
      </c>
      <c r="G8" s="331" t="s">
        <v>16</v>
      </c>
      <c r="H8" s="331" t="s">
        <v>17</v>
      </c>
      <c r="I8" s="331" t="s">
        <v>62</v>
      </c>
      <c r="J8" s="331" t="s">
        <v>18</v>
      </c>
      <c r="K8" s="331" t="s">
        <v>19</v>
      </c>
      <c r="L8" s="397"/>
      <c r="M8" s="331" t="s">
        <v>337</v>
      </c>
      <c r="N8" s="331" t="s">
        <v>63</v>
      </c>
      <c r="O8" s="331" t="s">
        <v>64</v>
      </c>
      <c r="P8" s="331" t="s">
        <v>341</v>
      </c>
      <c r="Q8" s="331" t="s">
        <v>20</v>
      </c>
      <c r="R8" s="104"/>
      <c r="S8" s="99"/>
    </row>
    <row r="9" spans="2:19" ht="18" customHeight="1">
      <c r="B9" s="384" t="s">
        <v>418</v>
      </c>
      <c r="C9" s="105"/>
      <c r="D9" s="105"/>
      <c r="E9" s="106">
        <v>9546449</v>
      </c>
      <c r="F9" s="107">
        <v>3847646</v>
      </c>
      <c r="G9" s="107">
        <v>8197805</v>
      </c>
      <c r="H9" s="107">
        <v>1196703</v>
      </c>
      <c r="I9" s="107">
        <v>8725046</v>
      </c>
      <c r="J9" s="107">
        <v>4584888</v>
      </c>
      <c r="K9" s="107">
        <v>2545806</v>
      </c>
      <c r="L9" s="375">
        <v>1730184</v>
      </c>
      <c r="M9" s="107">
        <v>2911265</v>
      </c>
      <c r="N9" s="107">
        <v>403940</v>
      </c>
      <c r="O9" s="107">
        <v>1137561</v>
      </c>
      <c r="P9" s="107">
        <v>433659</v>
      </c>
      <c r="Q9" s="107">
        <v>6051660</v>
      </c>
      <c r="R9" s="107">
        <f aca="true" t="shared" si="0" ref="R9:R40">SUM(E9:Q9)</f>
        <v>51312612</v>
      </c>
      <c r="S9" s="99"/>
    </row>
    <row r="10" spans="2:19" ht="18" customHeight="1">
      <c r="B10" s="99"/>
      <c r="C10" s="232" t="s">
        <v>419</v>
      </c>
      <c r="D10" s="108"/>
      <c r="E10" s="109">
        <v>9494660</v>
      </c>
      <c r="F10" s="110">
        <v>3842717</v>
      </c>
      <c r="G10" s="110">
        <v>8197805</v>
      </c>
      <c r="H10" s="110">
        <v>1194700</v>
      </c>
      <c r="I10" s="110">
        <v>8722266</v>
      </c>
      <c r="J10" s="110">
        <v>4571777</v>
      </c>
      <c r="K10" s="110">
        <v>2542326</v>
      </c>
      <c r="L10" s="376">
        <v>1728361</v>
      </c>
      <c r="M10" s="110">
        <v>2756724</v>
      </c>
      <c r="N10" s="110">
        <v>403785</v>
      </c>
      <c r="O10" s="110">
        <v>1136885</v>
      </c>
      <c r="P10" s="110">
        <v>433659</v>
      </c>
      <c r="Q10" s="110">
        <v>5549760</v>
      </c>
      <c r="R10" s="110">
        <f t="shared" si="0"/>
        <v>50575425</v>
      </c>
      <c r="S10" s="99"/>
    </row>
    <row r="11" spans="2:19" ht="18" customHeight="1">
      <c r="B11" s="99"/>
      <c r="D11" s="108" t="s">
        <v>152</v>
      </c>
      <c r="E11" s="109">
        <v>2761760</v>
      </c>
      <c r="F11" s="110">
        <v>1124709</v>
      </c>
      <c r="G11" s="110">
        <v>890559</v>
      </c>
      <c r="H11" s="110">
        <v>28814</v>
      </c>
      <c r="I11" s="110">
        <v>1346497</v>
      </c>
      <c r="J11" s="110">
        <v>398381</v>
      </c>
      <c r="K11" s="110">
        <v>350756</v>
      </c>
      <c r="L11" s="377">
        <v>149265</v>
      </c>
      <c r="M11" s="110">
        <v>534153</v>
      </c>
      <c r="N11" s="110">
        <v>7435</v>
      </c>
      <c r="O11" s="110">
        <v>12954</v>
      </c>
      <c r="P11" s="110">
        <v>38532</v>
      </c>
      <c r="Q11" s="110">
        <v>311324</v>
      </c>
      <c r="R11" s="110">
        <f t="shared" si="0"/>
        <v>7955139</v>
      </c>
      <c r="S11" s="99"/>
    </row>
    <row r="12" spans="2:19" ht="18" customHeight="1">
      <c r="B12" s="99"/>
      <c r="D12" s="108" t="s">
        <v>153</v>
      </c>
      <c r="E12" s="109">
        <v>17633204</v>
      </c>
      <c r="F12" s="110">
        <v>9075150</v>
      </c>
      <c r="G12" s="110">
        <v>15196718</v>
      </c>
      <c r="H12" s="110">
        <v>3175761</v>
      </c>
      <c r="I12" s="110">
        <v>15114124</v>
      </c>
      <c r="J12" s="110">
        <v>8512210</v>
      </c>
      <c r="K12" s="110">
        <v>4619836</v>
      </c>
      <c r="L12" s="377">
        <v>2764837</v>
      </c>
      <c r="M12" s="110">
        <v>6249346</v>
      </c>
      <c r="N12" s="110">
        <v>720711</v>
      </c>
      <c r="O12" s="110">
        <v>1326861</v>
      </c>
      <c r="P12" s="110">
        <v>1151809</v>
      </c>
      <c r="Q12" s="110">
        <v>8930374</v>
      </c>
      <c r="R12" s="110">
        <f t="shared" si="0"/>
        <v>94470941</v>
      </c>
      <c r="S12" s="99"/>
    </row>
    <row r="13" spans="2:19" ht="18" customHeight="1">
      <c r="B13" s="99"/>
      <c r="D13" s="108" t="s">
        <v>154</v>
      </c>
      <c r="E13" s="109">
        <v>11053295</v>
      </c>
      <c r="F13" s="110">
        <v>6357142</v>
      </c>
      <c r="G13" s="110">
        <v>7889472</v>
      </c>
      <c r="H13" s="110">
        <v>2009875</v>
      </c>
      <c r="I13" s="110">
        <v>7738355</v>
      </c>
      <c r="J13" s="110">
        <v>4338814</v>
      </c>
      <c r="K13" s="110">
        <v>2428269</v>
      </c>
      <c r="L13" s="377">
        <v>1342207</v>
      </c>
      <c r="M13" s="110">
        <v>4026775</v>
      </c>
      <c r="N13" s="110">
        <v>324361</v>
      </c>
      <c r="O13" s="110">
        <v>202930</v>
      </c>
      <c r="P13" s="110">
        <v>756682</v>
      </c>
      <c r="Q13" s="110">
        <v>3691938</v>
      </c>
      <c r="R13" s="110">
        <f t="shared" si="0"/>
        <v>52160115</v>
      </c>
      <c r="S13" s="99"/>
    </row>
    <row r="14" spans="2:19" ht="18" customHeight="1">
      <c r="B14" s="99"/>
      <c r="D14" s="108" t="s">
        <v>155</v>
      </c>
      <c r="E14" s="109">
        <v>152991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377">
        <v>156466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f t="shared" si="0"/>
        <v>309457</v>
      </c>
      <c r="S14" s="99"/>
    </row>
    <row r="15" spans="2:19" ht="18" customHeight="1">
      <c r="B15" s="99"/>
      <c r="C15" s="105"/>
      <c r="D15" s="105" t="s">
        <v>156</v>
      </c>
      <c r="E15" s="106"/>
      <c r="F15" s="107"/>
      <c r="G15" s="107"/>
      <c r="H15" s="107"/>
      <c r="I15" s="107"/>
      <c r="J15" s="107"/>
      <c r="K15" s="107"/>
      <c r="L15" s="378"/>
      <c r="M15" s="107"/>
      <c r="N15" s="107"/>
      <c r="O15" s="107"/>
      <c r="P15" s="107"/>
      <c r="Q15" s="107"/>
      <c r="R15" s="107">
        <f t="shared" si="0"/>
        <v>0</v>
      </c>
      <c r="S15" s="99"/>
    </row>
    <row r="16" spans="2:19" ht="18" customHeight="1">
      <c r="B16" s="99"/>
      <c r="C16" s="347" t="s">
        <v>420</v>
      </c>
      <c r="D16" s="105"/>
      <c r="E16" s="106">
        <v>3443</v>
      </c>
      <c r="F16" s="107">
        <v>4929</v>
      </c>
      <c r="G16" s="107">
        <v>0</v>
      </c>
      <c r="H16" s="107">
        <v>603</v>
      </c>
      <c r="I16" s="107">
        <v>2780</v>
      </c>
      <c r="J16" s="107">
        <v>3479</v>
      </c>
      <c r="K16" s="107">
        <v>940</v>
      </c>
      <c r="L16" s="379">
        <v>1823</v>
      </c>
      <c r="M16" s="107">
        <v>5291</v>
      </c>
      <c r="N16" s="107">
        <v>155</v>
      </c>
      <c r="O16" s="107">
        <v>676</v>
      </c>
      <c r="P16" s="107">
        <v>0</v>
      </c>
      <c r="Q16" s="107">
        <v>1901</v>
      </c>
      <c r="R16" s="107">
        <f t="shared" si="0"/>
        <v>26020</v>
      </c>
      <c r="S16" s="99"/>
    </row>
    <row r="17" spans="2:19" ht="18" customHeight="1">
      <c r="B17" s="111"/>
      <c r="C17" s="347" t="s">
        <v>421</v>
      </c>
      <c r="D17" s="105"/>
      <c r="E17" s="106">
        <v>48346</v>
      </c>
      <c r="F17" s="107">
        <v>0</v>
      </c>
      <c r="G17" s="107">
        <v>0</v>
      </c>
      <c r="H17" s="107">
        <v>1400</v>
      </c>
      <c r="I17" s="107">
        <v>0</v>
      </c>
      <c r="J17" s="107">
        <v>9632</v>
      </c>
      <c r="K17" s="107">
        <v>2540</v>
      </c>
      <c r="L17" s="379">
        <v>0</v>
      </c>
      <c r="M17" s="107">
        <v>149250</v>
      </c>
      <c r="N17" s="107">
        <v>0</v>
      </c>
      <c r="O17" s="107">
        <v>0</v>
      </c>
      <c r="P17" s="107">
        <v>0</v>
      </c>
      <c r="Q17" s="107">
        <v>499999</v>
      </c>
      <c r="R17" s="107">
        <f t="shared" si="0"/>
        <v>711167</v>
      </c>
      <c r="S17" s="99"/>
    </row>
    <row r="18" spans="2:19" ht="18" customHeight="1">
      <c r="B18" s="384" t="s">
        <v>422</v>
      </c>
      <c r="C18" s="105"/>
      <c r="D18" s="105"/>
      <c r="E18" s="106">
        <v>8295484</v>
      </c>
      <c r="F18" s="107">
        <v>1180966</v>
      </c>
      <c r="G18" s="107">
        <v>928573</v>
      </c>
      <c r="H18" s="107">
        <v>671395</v>
      </c>
      <c r="I18" s="107">
        <v>477032</v>
      </c>
      <c r="J18" s="107">
        <v>1229278</v>
      </c>
      <c r="K18" s="107">
        <v>1516653</v>
      </c>
      <c r="L18" s="379">
        <v>420994</v>
      </c>
      <c r="M18" s="107">
        <v>1078430</v>
      </c>
      <c r="N18" s="107">
        <v>210325</v>
      </c>
      <c r="O18" s="107">
        <v>191070</v>
      </c>
      <c r="P18" s="107">
        <v>78203</v>
      </c>
      <c r="Q18" s="107">
        <v>2046255</v>
      </c>
      <c r="R18" s="107">
        <f t="shared" si="0"/>
        <v>18324658</v>
      </c>
      <c r="S18" s="99"/>
    </row>
    <row r="19" spans="2:19" ht="18" customHeight="1">
      <c r="B19" s="99"/>
      <c r="C19" s="105" t="s">
        <v>157</v>
      </c>
      <c r="D19" s="105"/>
      <c r="E19" s="106">
        <v>5828233</v>
      </c>
      <c r="F19" s="107">
        <v>194597</v>
      </c>
      <c r="G19" s="107">
        <v>99996</v>
      </c>
      <c r="H19" s="107">
        <v>101516</v>
      </c>
      <c r="I19" s="107">
        <v>2286</v>
      </c>
      <c r="J19" s="107">
        <v>543934</v>
      </c>
      <c r="K19" s="107">
        <v>461243</v>
      </c>
      <c r="L19" s="379">
        <v>249973</v>
      </c>
      <c r="M19" s="107">
        <v>610574</v>
      </c>
      <c r="N19" s="107">
        <v>150392</v>
      </c>
      <c r="O19" s="107">
        <v>80167</v>
      </c>
      <c r="P19" s="107">
        <v>20799</v>
      </c>
      <c r="Q19" s="107">
        <v>1454377</v>
      </c>
      <c r="R19" s="107">
        <f t="shared" si="0"/>
        <v>9798087</v>
      </c>
      <c r="S19" s="99"/>
    </row>
    <row r="20" spans="2:19" ht="18" customHeight="1">
      <c r="B20" s="99"/>
      <c r="C20" s="105" t="s">
        <v>158</v>
      </c>
      <c r="D20" s="105"/>
      <c r="E20" s="106">
        <v>2314592</v>
      </c>
      <c r="F20" s="107">
        <v>964531</v>
      </c>
      <c r="G20" s="107">
        <v>775457</v>
      </c>
      <c r="H20" s="107">
        <v>532608</v>
      </c>
      <c r="I20" s="107">
        <v>442289</v>
      </c>
      <c r="J20" s="107">
        <v>621982</v>
      </c>
      <c r="K20" s="107">
        <v>550456</v>
      </c>
      <c r="L20" s="379">
        <v>153124</v>
      </c>
      <c r="M20" s="107">
        <v>460413</v>
      </c>
      <c r="N20" s="107">
        <v>52911</v>
      </c>
      <c r="O20" s="107">
        <v>109356</v>
      </c>
      <c r="P20" s="107">
        <v>44587</v>
      </c>
      <c r="Q20" s="107">
        <v>582386</v>
      </c>
      <c r="R20" s="107">
        <f t="shared" si="0"/>
        <v>7604692</v>
      </c>
      <c r="S20" s="99"/>
    </row>
    <row r="21" spans="2:19" ht="18" customHeight="1">
      <c r="B21" s="99"/>
      <c r="C21" s="105" t="s">
        <v>159</v>
      </c>
      <c r="D21" s="105"/>
      <c r="E21" s="106">
        <v>145246</v>
      </c>
      <c r="F21" s="107">
        <v>21838</v>
      </c>
      <c r="G21" s="107">
        <v>53120</v>
      </c>
      <c r="H21" s="107">
        <v>32271</v>
      </c>
      <c r="I21" s="107">
        <v>27457</v>
      </c>
      <c r="J21" s="107">
        <v>63362</v>
      </c>
      <c r="K21" s="107">
        <v>4760</v>
      </c>
      <c r="L21" s="379">
        <v>17897</v>
      </c>
      <c r="M21" s="107">
        <v>7443</v>
      </c>
      <c r="N21" s="107">
        <v>7022</v>
      </c>
      <c r="O21" s="107">
        <v>1547</v>
      </c>
      <c r="P21" s="107">
        <v>12474</v>
      </c>
      <c r="Q21" s="107">
        <v>9147</v>
      </c>
      <c r="R21" s="107">
        <f t="shared" si="0"/>
        <v>403584</v>
      </c>
      <c r="S21" s="99"/>
    </row>
    <row r="22" spans="2:19" ht="18" customHeight="1">
      <c r="B22" s="111"/>
      <c r="C22" s="105" t="s">
        <v>160</v>
      </c>
      <c r="D22" s="105"/>
      <c r="E22" s="106">
        <v>0</v>
      </c>
      <c r="F22" s="107">
        <v>0</v>
      </c>
      <c r="G22" s="107">
        <v>0</v>
      </c>
      <c r="H22" s="107">
        <v>5000</v>
      </c>
      <c r="I22" s="107">
        <v>5000</v>
      </c>
      <c r="J22" s="107">
        <v>0</v>
      </c>
      <c r="K22" s="107">
        <v>500194</v>
      </c>
      <c r="L22" s="379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345</v>
      </c>
      <c r="R22" s="107">
        <f t="shared" si="0"/>
        <v>510539</v>
      </c>
      <c r="S22" s="99"/>
    </row>
    <row r="23" spans="2:19" ht="18" customHeight="1">
      <c r="B23" s="362" t="s">
        <v>423</v>
      </c>
      <c r="C23" s="105"/>
      <c r="D23" s="105"/>
      <c r="E23" s="106">
        <v>828054</v>
      </c>
      <c r="F23" s="107">
        <v>381109</v>
      </c>
      <c r="G23" s="107">
        <v>82392</v>
      </c>
      <c r="H23" s="107">
        <v>0</v>
      </c>
      <c r="I23" s="107">
        <v>0</v>
      </c>
      <c r="J23" s="107">
        <v>61401</v>
      </c>
      <c r="K23" s="107">
        <v>4909</v>
      </c>
      <c r="L23" s="379">
        <v>0</v>
      </c>
      <c r="M23" s="107">
        <v>0</v>
      </c>
      <c r="N23" s="107">
        <v>0</v>
      </c>
      <c r="O23" s="107">
        <v>47859</v>
      </c>
      <c r="P23" s="107">
        <v>0</v>
      </c>
      <c r="Q23" s="107">
        <v>118798</v>
      </c>
      <c r="R23" s="107">
        <f t="shared" si="0"/>
        <v>1524522</v>
      </c>
      <c r="S23" s="99"/>
    </row>
    <row r="24" spans="2:19" ht="18" customHeight="1">
      <c r="B24" s="111" t="s">
        <v>161</v>
      </c>
      <c r="C24" s="105"/>
      <c r="D24" s="105"/>
      <c r="E24" s="106">
        <v>18669987</v>
      </c>
      <c r="F24" s="107">
        <v>5409721</v>
      </c>
      <c r="G24" s="107">
        <v>9208770</v>
      </c>
      <c r="H24" s="107">
        <v>1868098</v>
      </c>
      <c r="I24" s="107">
        <v>9202078</v>
      </c>
      <c r="J24" s="107">
        <v>5875567</v>
      </c>
      <c r="K24" s="107">
        <v>4067368</v>
      </c>
      <c r="L24" s="379">
        <v>2151178</v>
      </c>
      <c r="M24" s="107">
        <v>3989695</v>
      </c>
      <c r="N24" s="107">
        <v>614265</v>
      </c>
      <c r="O24" s="107">
        <v>1376490</v>
      </c>
      <c r="P24" s="107">
        <v>511862</v>
      </c>
      <c r="Q24" s="107">
        <v>8216713</v>
      </c>
      <c r="R24" s="107">
        <f t="shared" si="0"/>
        <v>71161792</v>
      </c>
      <c r="S24" s="99"/>
    </row>
    <row r="25" spans="2:19" ht="18" customHeight="1">
      <c r="B25" s="99" t="s">
        <v>162</v>
      </c>
      <c r="C25" s="105"/>
      <c r="D25" s="105"/>
      <c r="E25" s="106">
        <v>900444</v>
      </c>
      <c r="F25" s="107">
        <v>0</v>
      </c>
      <c r="G25" s="107">
        <v>0</v>
      </c>
      <c r="H25" s="107">
        <v>0</v>
      </c>
      <c r="I25" s="107">
        <v>40876</v>
      </c>
      <c r="J25" s="107">
        <v>0</v>
      </c>
      <c r="K25" s="107">
        <v>0</v>
      </c>
      <c r="L25" s="379">
        <v>0</v>
      </c>
      <c r="M25" s="107">
        <v>0</v>
      </c>
      <c r="N25" s="107">
        <v>0</v>
      </c>
      <c r="O25" s="107">
        <v>0</v>
      </c>
      <c r="P25" s="107">
        <v>47500</v>
      </c>
      <c r="Q25" s="107">
        <v>22763</v>
      </c>
      <c r="R25" s="107">
        <f t="shared" si="0"/>
        <v>1011583</v>
      </c>
      <c r="S25" s="99"/>
    </row>
    <row r="26" spans="2:19" ht="18" customHeight="1">
      <c r="B26" s="99"/>
      <c r="C26" s="105" t="s">
        <v>163</v>
      </c>
      <c r="D26" s="105"/>
      <c r="E26" s="106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379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f t="shared" si="0"/>
        <v>0</v>
      </c>
      <c r="S26" s="99"/>
    </row>
    <row r="27" spans="2:19" ht="18" customHeight="1">
      <c r="B27" s="99"/>
      <c r="C27" s="105" t="s">
        <v>164</v>
      </c>
      <c r="D27" s="105"/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379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f t="shared" si="0"/>
        <v>0</v>
      </c>
      <c r="S27" s="99"/>
    </row>
    <row r="28" spans="2:19" ht="18" customHeight="1">
      <c r="B28" s="99"/>
      <c r="C28" s="105" t="s">
        <v>165</v>
      </c>
      <c r="D28" s="105"/>
      <c r="E28" s="106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379">
        <v>0</v>
      </c>
      <c r="M28" s="107">
        <v>0</v>
      </c>
      <c r="N28" s="107">
        <v>0</v>
      </c>
      <c r="O28" s="107">
        <v>0</v>
      </c>
      <c r="P28" s="107">
        <v>47500</v>
      </c>
      <c r="Q28" s="107">
        <v>0</v>
      </c>
      <c r="R28" s="107">
        <f t="shared" si="0"/>
        <v>47500</v>
      </c>
      <c r="S28" s="99"/>
    </row>
    <row r="29" spans="2:19" ht="18" customHeight="1">
      <c r="B29" s="99"/>
      <c r="C29" s="105" t="s">
        <v>166</v>
      </c>
      <c r="D29" s="105"/>
      <c r="E29" s="106">
        <v>900444</v>
      </c>
      <c r="F29" s="107">
        <v>0</v>
      </c>
      <c r="G29" s="107">
        <v>0</v>
      </c>
      <c r="H29" s="107">
        <v>0</v>
      </c>
      <c r="I29" s="107">
        <v>40876</v>
      </c>
      <c r="J29" s="107">
        <v>0</v>
      </c>
      <c r="K29" s="107">
        <v>0</v>
      </c>
      <c r="L29" s="379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22763</v>
      </c>
      <c r="R29" s="107">
        <f t="shared" si="0"/>
        <v>964083</v>
      </c>
      <c r="S29" s="99"/>
    </row>
    <row r="30" spans="2:19" ht="18" customHeight="1">
      <c r="B30" s="111"/>
      <c r="C30" s="105" t="s">
        <v>167</v>
      </c>
      <c r="D30" s="105"/>
      <c r="E30" s="106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379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f t="shared" si="0"/>
        <v>0</v>
      </c>
      <c r="S30" s="99"/>
    </row>
    <row r="31" spans="2:19" ht="18" customHeight="1">
      <c r="B31" s="384" t="s">
        <v>424</v>
      </c>
      <c r="C31" s="105"/>
      <c r="D31" s="105"/>
      <c r="E31" s="106">
        <v>2190066</v>
      </c>
      <c r="F31" s="107">
        <v>2097239</v>
      </c>
      <c r="G31" s="107">
        <v>1348701</v>
      </c>
      <c r="H31" s="107">
        <v>670712</v>
      </c>
      <c r="I31" s="107">
        <v>962481</v>
      </c>
      <c r="J31" s="107">
        <v>263498</v>
      </c>
      <c r="K31" s="107">
        <v>75827</v>
      </c>
      <c r="L31" s="379">
        <v>439568</v>
      </c>
      <c r="M31" s="107">
        <v>438050</v>
      </c>
      <c r="N31" s="107">
        <v>4367</v>
      </c>
      <c r="O31" s="107">
        <v>29096</v>
      </c>
      <c r="P31" s="107">
        <v>57523</v>
      </c>
      <c r="Q31" s="107">
        <v>259958</v>
      </c>
      <c r="R31" s="107">
        <f t="shared" si="0"/>
        <v>8837086</v>
      </c>
      <c r="S31" s="99"/>
    </row>
    <row r="32" spans="2:19" ht="18" customHeight="1">
      <c r="B32" s="99"/>
      <c r="C32" s="105" t="s">
        <v>168</v>
      </c>
      <c r="D32" s="105"/>
      <c r="E32" s="106">
        <v>0</v>
      </c>
      <c r="F32" s="107">
        <v>1400000</v>
      </c>
      <c r="G32" s="107">
        <v>900000</v>
      </c>
      <c r="H32" s="107">
        <v>290088</v>
      </c>
      <c r="I32" s="107">
        <v>696000</v>
      </c>
      <c r="J32" s="107">
        <v>0</v>
      </c>
      <c r="K32" s="107">
        <v>0</v>
      </c>
      <c r="L32" s="379">
        <v>240000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f t="shared" si="0"/>
        <v>3526088</v>
      </c>
      <c r="S32" s="99"/>
    </row>
    <row r="33" spans="2:19" ht="18" customHeight="1">
      <c r="B33" s="99"/>
      <c r="C33" s="105" t="s">
        <v>169</v>
      </c>
      <c r="D33" s="105"/>
      <c r="E33" s="106">
        <v>2128740</v>
      </c>
      <c r="F33" s="107">
        <v>696212</v>
      </c>
      <c r="G33" s="107">
        <v>432330</v>
      </c>
      <c r="H33" s="107">
        <v>373646</v>
      </c>
      <c r="I33" s="107">
        <v>259120</v>
      </c>
      <c r="J33" s="107">
        <v>246878</v>
      </c>
      <c r="K33" s="107">
        <v>74504</v>
      </c>
      <c r="L33" s="379">
        <v>195778</v>
      </c>
      <c r="M33" s="107">
        <v>437480</v>
      </c>
      <c r="N33" s="107">
        <v>4367</v>
      </c>
      <c r="O33" s="107">
        <v>28904</v>
      </c>
      <c r="P33" s="107">
        <v>54269</v>
      </c>
      <c r="Q33" s="107">
        <v>252234</v>
      </c>
      <c r="R33" s="107">
        <f t="shared" si="0"/>
        <v>5184462</v>
      </c>
      <c r="S33" s="99"/>
    </row>
    <row r="34" spans="2:19" ht="18" customHeight="1">
      <c r="B34" s="111"/>
      <c r="C34" s="105" t="s">
        <v>170</v>
      </c>
      <c r="D34" s="105"/>
      <c r="E34" s="106">
        <v>61326</v>
      </c>
      <c r="F34" s="107">
        <v>1027</v>
      </c>
      <c r="G34" s="107">
        <v>16371</v>
      </c>
      <c r="H34" s="107">
        <v>6978</v>
      </c>
      <c r="I34" s="107">
        <v>7361</v>
      </c>
      <c r="J34" s="107">
        <v>16620</v>
      </c>
      <c r="K34" s="107">
        <v>1323</v>
      </c>
      <c r="L34" s="379">
        <v>3790</v>
      </c>
      <c r="M34" s="107">
        <v>570</v>
      </c>
      <c r="N34" s="107">
        <v>0</v>
      </c>
      <c r="O34" s="107">
        <v>192</v>
      </c>
      <c r="P34" s="107">
        <v>3254</v>
      </c>
      <c r="Q34" s="107">
        <v>7724</v>
      </c>
      <c r="R34" s="107">
        <f t="shared" si="0"/>
        <v>126536</v>
      </c>
      <c r="S34" s="99"/>
    </row>
    <row r="35" spans="2:19" ht="18" customHeight="1">
      <c r="B35" s="111" t="s">
        <v>171</v>
      </c>
      <c r="C35" s="105"/>
      <c r="D35" s="105"/>
      <c r="E35" s="106">
        <v>3090510</v>
      </c>
      <c r="F35" s="107">
        <v>2097239</v>
      </c>
      <c r="G35" s="107">
        <v>1348701</v>
      </c>
      <c r="H35" s="107">
        <v>670712</v>
      </c>
      <c r="I35" s="107">
        <v>1003357</v>
      </c>
      <c r="J35" s="107">
        <v>263498</v>
      </c>
      <c r="K35" s="107">
        <v>75827</v>
      </c>
      <c r="L35" s="379">
        <v>439568</v>
      </c>
      <c r="M35" s="107">
        <v>438050</v>
      </c>
      <c r="N35" s="107">
        <v>4367</v>
      </c>
      <c r="O35" s="107">
        <v>29096</v>
      </c>
      <c r="P35" s="107">
        <v>105023</v>
      </c>
      <c r="Q35" s="107">
        <v>282721</v>
      </c>
      <c r="R35" s="107">
        <f t="shared" si="0"/>
        <v>9848669</v>
      </c>
      <c r="S35" s="99"/>
    </row>
    <row r="36" spans="2:19" ht="18" customHeight="1">
      <c r="B36" s="99" t="s">
        <v>172</v>
      </c>
      <c r="C36" s="105"/>
      <c r="D36" s="105"/>
      <c r="E36" s="106">
        <v>16464757</v>
      </c>
      <c r="F36" s="107">
        <v>1499801</v>
      </c>
      <c r="G36" s="107">
        <v>11758894</v>
      </c>
      <c r="H36" s="107">
        <v>3494632</v>
      </c>
      <c r="I36" s="107">
        <v>13959387</v>
      </c>
      <c r="J36" s="107">
        <v>4497163</v>
      </c>
      <c r="K36" s="107">
        <v>3891497</v>
      </c>
      <c r="L36" s="379">
        <v>1117993</v>
      </c>
      <c r="M36" s="107">
        <v>1695535</v>
      </c>
      <c r="N36" s="107">
        <v>204197</v>
      </c>
      <c r="O36" s="107">
        <v>818616</v>
      </c>
      <c r="P36" s="107">
        <v>245574</v>
      </c>
      <c r="Q36" s="107">
        <v>4622884</v>
      </c>
      <c r="R36" s="107">
        <f t="shared" si="0"/>
        <v>64270930</v>
      </c>
      <c r="S36" s="99"/>
    </row>
    <row r="37" spans="2:19" ht="18" customHeight="1">
      <c r="B37" s="99"/>
      <c r="C37" s="232" t="s">
        <v>425</v>
      </c>
      <c r="D37" s="108"/>
      <c r="E37" s="109">
        <v>12719815</v>
      </c>
      <c r="F37" s="110">
        <v>510318</v>
      </c>
      <c r="G37" s="110">
        <v>3885136</v>
      </c>
      <c r="H37" s="110">
        <v>3011095</v>
      </c>
      <c r="I37" s="110">
        <v>4258843</v>
      </c>
      <c r="J37" s="110">
        <v>200856</v>
      </c>
      <c r="K37" s="110">
        <v>3235585</v>
      </c>
      <c r="L37" s="376">
        <v>183396</v>
      </c>
      <c r="M37" s="110">
        <v>168333</v>
      </c>
      <c r="N37" s="110">
        <v>6224</v>
      </c>
      <c r="O37" s="110">
        <v>15863</v>
      </c>
      <c r="P37" s="110">
        <v>9110</v>
      </c>
      <c r="Q37" s="110">
        <v>835625</v>
      </c>
      <c r="R37" s="110">
        <f t="shared" si="0"/>
        <v>29040199</v>
      </c>
      <c r="S37" s="99"/>
    </row>
    <row r="38" spans="2:19" ht="18" customHeight="1">
      <c r="B38" s="99"/>
      <c r="D38" s="108" t="s">
        <v>173</v>
      </c>
      <c r="E38" s="109">
        <v>110618</v>
      </c>
      <c r="F38" s="110">
        <v>78266</v>
      </c>
      <c r="G38" s="110">
        <v>40021</v>
      </c>
      <c r="H38" s="110">
        <v>499398</v>
      </c>
      <c r="I38" s="110">
        <v>257318</v>
      </c>
      <c r="J38" s="110">
        <v>5586</v>
      </c>
      <c r="K38" s="110">
        <v>2908028</v>
      </c>
      <c r="L38" s="377">
        <v>55585</v>
      </c>
      <c r="M38" s="110">
        <v>49204</v>
      </c>
      <c r="N38" s="110">
        <v>6224</v>
      </c>
      <c r="O38" s="110">
        <v>15863</v>
      </c>
      <c r="P38" s="110">
        <v>9110</v>
      </c>
      <c r="Q38" s="110">
        <v>47194</v>
      </c>
      <c r="R38" s="110">
        <f t="shared" si="0"/>
        <v>4082415</v>
      </c>
      <c r="S38" s="99"/>
    </row>
    <row r="39" spans="2:19" ht="18" customHeight="1">
      <c r="B39" s="99"/>
      <c r="D39" s="108" t="s">
        <v>174</v>
      </c>
      <c r="E39" s="109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377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29</v>
      </c>
      <c r="R39" s="110">
        <f t="shared" si="0"/>
        <v>29</v>
      </c>
      <c r="S39" s="99"/>
    </row>
    <row r="40" spans="2:19" ht="18" customHeight="1">
      <c r="B40" s="99"/>
      <c r="D40" s="108" t="s">
        <v>175</v>
      </c>
      <c r="E40" s="109">
        <v>12562897</v>
      </c>
      <c r="F40" s="110">
        <v>276000</v>
      </c>
      <c r="G40" s="110">
        <v>3792223</v>
      </c>
      <c r="H40" s="110">
        <v>2502197</v>
      </c>
      <c r="I40" s="110">
        <v>3992038</v>
      </c>
      <c r="J40" s="110">
        <v>195070</v>
      </c>
      <c r="K40" s="110">
        <v>240268</v>
      </c>
      <c r="L40" s="377">
        <v>125611</v>
      </c>
      <c r="M40" s="110">
        <v>19129</v>
      </c>
      <c r="N40" s="110">
        <v>0</v>
      </c>
      <c r="O40" s="110">
        <v>0</v>
      </c>
      <c r="P40" s="110">
        <v>0</v>
      </c>
      <c r="Q40" s="110">
        <v>705058</v>
      </c>
      <c r="R40" s="110">
        <f t="shared" si="0"/>
        <v>24410491</v>
      </c>
      <c r="S40" s="99"/>
    </row>
    <row r="41" spans="2:19" ht="18" customHeight="1">
      <c r="B41" s="99"/>
      <c r="C41" s="105"/>
      <c r="D41" s="105" t="s">
        <v>176</v>
      </c>
      <c r="E41" s="106">
        <v>46300</v>
      </c>
      <c r="F41" s="107">
        <v>156052</v>
      </c>
      <c r="G41" s="107">
        <v>52892</v>
      </c>
      <c r="H41" s="107">
        <v>9500</v>
      </c>
      <c r="I41" s="107">
        <v>9487</v>
      </c>
      <c r="J41" s="107">
        <v>200</v>
      </c>
      <c r="K41" s="107">
        <v>87289</v>
      </c>
      <c r="L41" s="378">
        <v>2200</v>
      </c>
      <c r="M41" s="107">
        <v>100000</v>
      </c>
      <c r="N41" s="107">
        <v>0</v>
      </c>
      <c r="O41" s="107">
        <v>0</v>
      </c>
      <c r="P41" s="107">
        <v>0</v>
      </c>
      <c r="Q41" s="107">
        <v>83344</v>
      </c>
      <c r="R41" s="107">
        <f aca="true" t="shared" si="1" ref="R41:R62">SUM(E41:Q41)</f>
        <v>547264</v>
      </c>
      <c r="S41" s="99"/>
    </row>
    <row r="42" spans="2:19" ht="18" customHeight="1">
      <c r="B42" s="99"/>
      <c r="C42" s="232" t="s">
        <v>426</v>
      </c>
      <c r="D42" s="108"/>
      <c r="E42" s="109">
        <v>3744942</v>
      </c>
      <c r="F42" s="110">
        <v>989483</v>
      </c>
      <c r="G42" s="110">
        <v>7873758</v>
      </c>
      <c r="H42" s="110">
        <v>483537</v>
      </c>
      <c r="I42" s="110">
        <v>9700544</v>
      </c>
      <c r="J42" s="110">
        <v>4296307</v>
      </c>
      <c r="K42" s="110">
        <v>655912</v>
      </c>
      <c r="L42" s="376">
        <v>934597</v>
      </c>
      <c r="M42" s="110">
        <v>1527202</v>
      </c>
      <c r="N42" s="110">
        <v>197973</v>
      </c>
      <c r="O42" s="110">
        <v>802753</v>
      </c>
      <c r="P42" s="110">
        <v>236464</v>
      </c>
      <c r="Q42" s="110">
        <v>3787259</v>
      </c>
      <c r="R42" s="110">
        <f t="shared" si="1"/>
        <v>35230731</v>
      </c>
      <c r="S42" s="99"/>
    </row>
    <row r="43" spans="2:19" ht="18" customHeight="1">
      <c r="B43" s="99"/>
      <c r="D43" s="108" t="s">
        <v>177</v>
      </c>
      <c r="E43" s="109">
        <v>3744942</v>
      </c>
      <c r="F43" s="110">
        <v>989483</v>
      </c>
      <c r="G43" s="110">
        <v>7873758</v>
      </c>
      <c r="H43" s="110">
        <v>483537</v>
      </c>
      <c r="I43" s="110">
        <v>9700544</v>
      </c>
      <c r="J43" s="110">
        <v>4296307</v>
      </c>
      <c r="K43" s="110">
        <v>655912</v>
      </c>
      <c r="L43" s="377">
        <v>934597</v>
      </c>
      <c r="M43" s="110">
        <v>1527202</v>
      </c>
      <c r="N43" s="110">
        <v>197973</v>
      </c>
      <c r="O43" s="110">
        <v>802753</v>
      </c>
      <c r="P43" s="110">
        <v>236464</v>
      </c>
      <c r="Q43" s="110">
        <v>3787259</v>
      </c>
      <c r="R43" s="110">
        <f t="shared" si="1"/>
        <v>35230731</v>
      </c>
      <c r="S43" s="99"/>
    </row>
    <row r="44" spans="2:19" ht="18" customHeight="1">
      <c r="B44" s="111"/>
      <c r="C44" s="105"/>
      <c r="D44" s="105" t="s">
        <v>178</v>
      </c>
      <c r="E44" s="106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378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f t="shared" si="1"/>
        <v>0</v>
      </c>
      <c r="S44" s="99"/>
    </row>
    <row r="45" spans="2:19" ht="18" customHeight="1">
      <c r="B45" s="384" t="s">
        <v>427</v>
      </c>
      <c r="C45" s="105"/>
      <c r="D45" s="105"/>
      <c r="E45" s="106">
        <v>-885280</v>
      </c>
      <c r="F45" s="107">
        <v>1812681</v>
      </c>
      <c r="G45" s="107">
        <v>-3898825</v>
      </c>
      <c r="H45" s="107">
        <v>-2297246</v>
      </c>
      <c r="I45" s="107">
        <v>-5760666</v>
      </c>
      <c r="J45" s="107">
        <v>1114906</v>
      </c>
      <c r="K45" s="107">
        <v>100044</v>
      </c>
      <c r="L45" s="379">
        <v>593617</v>
      </c>
      <c r="M45" s="107">
        <v>1856110</v>
      </c>
      <c r="N45" s="107">
        <v>405701</v>
      </c>
      <c r="O45" s="107">
        <v>528778</v>
      </c>
      <c r="P45" s="107">
        <v>161265</v>
      </c>
      <c r="Q45" s="107">
        <v>3311108</v>
      </c>
      <c r="R45" s="107">
        <f t="shared" si="1"/>
        <v>-2957807</v>
      </c>
      <c r="S45" s="99"/>
    </row>
    <row r="46" spans="2:19" ht="18" customHeight="1">
      <c r="B46" s="99"/>
      <c r="C46" s="232" t="s">
        <v>428</v>
      </c>
      <c r="D46" s="108"/>
      <c r="E46" s="109">
        <v>1125664</v>
      </c>
      <c r="F46" s="110">
        <v>4143495</v>
      </c>
      <c r="G46" s="110">
        <v>3735200</v>
      </c>
      <c r="H46" s="110">
        <v>149634</v>
      </c>
      <c r="I46" s="110">
        <v>1590678</v>
      </c>
      <c r="J46" s="110">
        <v>4230581</v>
      </c>
      <c r="K46" s="110">
        <v>25158</v>
      </c>
      <c r="L46" s="376">
        <v>2599944</v>
      </c>
      <c r="M46" s="110">
        <v>3279063</v>
      </c>
      <c r="N46" s="110">
        <v>484597</v>
      </c>
      <c r="O46" s="110">
        <v>566697</v>
      </c>
      <c r="P46" s="110">
        <v>1058747</v>
      </c>
      <c r="Q46" s="110">
        <v>2948141</v>
      </c>
      <c r="R46" s="110">
        <f t="shared" si="1"/>
        <v>25937599</v>
      </c>
      <c r="S46" s="99"/>
    </row>
    <row r="47" spans="2:19" ht="18" customHeight="1">
      <c r="B47" s="99"/>
      <c r="D47" s="108" t="s">
        <v>179</v>
      </c>
      <c r="E47" s="109">
        <v>276332</v>
      </c>
      <c r="F47" s="110">
        <v>101869</v>
      </c>
      <c r="G47" s="110">
        <v>44404</v>
      </c>
      <c r="H47" s="110">
        <v>61030</v>
      </c>
      <c r="I47" s="110">
        <v>0</v>
      </c>
      <c r="J47" s="110">
        <v>445717</v>
      </c>
      <c r="K47" s="110">
        <v>22522</v>
      </c>
      <c r="L47" s="377">
        <v>65174</v>
      </c>
      <c r="M47" s="110">
        <v>95292</v>
      </c>
      <c r="N47" s="110">
        <v>103554</v>
      </c>
      <c r="O47" s="110">
        <v>15684</v>
      </c>
      <c r="P47" s="110">
        <v>117877</v>
      </c>
      <c r="Q47" s="110">
        <v>364752</v>
      </c>
      <c r="R47" s="110">
        <f t="shared" si="1"/>
        <v>1714207</v>
      </c>
      <c r="S47" s="99"/>
    </row>
    <row r="48" spans="2:19" ht="18" customHeight="1">
      <c r="B48" s="99"/>
      <c r="D48" s="358" t="s">
        <v>393</v>
      </c>
      <c r="E48" s="109">
        <v>79971</v>
      </c>
      <c r="F48" s="110">
        <v>15110</v>
      </c>
      <c r="G48" s="110">
        <v>17274</v>
      </c>
      <c r="H48" s="110">
        <v>0</v>
      </c>
      <c r="I48" s="110">
        <v>468282</v>
      </c>
      <c r="J48" s="110">
        <v>262843</v>
      </c>
      <c r="K48" s="110">
        <v>0</v>
      </c>
      <c r="L48" s="377">
        <v>0</v>
      </c>
      <c r="M48" s="110">
        <v>0</v>
      </c>
      <c r="N48" s="110">
        <v>30963</v>
      </c>
      <c r="O48" s="110">
        <v>0</v>
      </c>
      <c r="P48" s="110">
        <v>97912</v>
      </c>
      <c r="Q48" s="110">
        <v>60120</v>
      </c>
      <c r="R48" s="110">
        <f t="shared" si="1"/>
        <v>1032475</v>
      </c>
      <c r="S48" s="99"/>
    </row>
    <row r="49" spans="2:19" ht="18" customHeight="1">
      <c r="B49" s="99"/>
      <c r="D49" s="108" t="s">
        <v>180</v>
      </c>
      <c r="E49" s="109">
        <v>0</v>
      </c>
      <c r="F49" s="110">
        <v>53395</v>
      </c>
      <c r="G49" s="110">
        <v>0</v>
      </c>
      <c r="H49" s="110">
        <v>2246</v>
      </c>
      <c r="I49" s="110">
        <v>0</v>
      </c>
      <c r="J49" s="110">
        <v>0</v>
      </c>
      <c r="K49" s="110">
        <v>2636</v>
      </c>
      <c r="L49" s="377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f t="shared" si="1"/>
        <v>58277</v>
      </c>
      <c r="S49" s="99"/>
    </row>
    <row r="50" spans="2:19" ht="18" customHeight="1">
      <c r="B50" s="99"/>
      <c r="D50" s="108" t="s">
        <v>181</v>
      </c>
      <c r="E50" s="109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377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f t="shared" si="1"/>
        <v>0</v>
      </c>
      <c r="S50" s="99"/>
    </row>
    <row r="51" spans="2:19" ht="18" customHeight="1">
      <c r="B51" s="99"/>
      <c r="C51" s="105"/>
      <c r="D51" s="105" t="s">
        <v>182</v>
      </c>
      <c r="E51" s="106">
        <v>769361</v>
      </c>
      <c r="F51" s="107">
        <v>3973121</v>
      </c>
      <c r="G51" s="107">
        <v>3673522</v>
      </c>
      <c r="H51" s="107">
        <v>86358</v>
      </c>
      <c r="I51" s="107">
        <v>1122396</v>
      </c>
      <c r="J51" s="107">
        <v>3522021</v>
      </c>
      <c r="K51" s="107">
        <v>0</v>
      </c>
      <c r="L51" s="378">
        <v>2534770</v>
      </c>
      <c r="M51" s="107">
        <v>3183771</v>
      </c>
      <c r="N51" s="107">
        <v>350080</v>
      </c>
      <c r="O51" s="107">
        <v>551013</v>
      </c>
      <c r="P51" s="107">
        <v>842958</v>
      </c>
      <c r="Q51" s="107">
        <v>2523269</v>
      </c>
      <c r="R51" s="107">
        <f t="shared" si="1"/>
        <v>23132640</v>
      </c>
      <c r="S51" s="99"/>
    </row>
    <row r="52" spans="2:19" ht="18" customHeight="1">
      <c r="B52" s="99"/>
      <c r="C52" s="232" t="s">
        <v>429</v>
      </c>
      <c r="D52" s="108"/>
      <c r="E52" s="109">
        <v>-2010944</v>
      </c>
      <c r="F52" s="110">
        <v>-2330814</v>
      </c>
      <c r="G52" s="110">
        <v>-7634025</v>
      </c>
      <c r="H52" s="110">
        <v>-2446880</v>
      </c>
      <c r="I52" s="110">
        <v>-7351344</v>
      </c>
      <c r="J52" s="110">
        <v>-3115675</v>
      </c>
      <c r="K52" s="110">
        <v>74886</v>
      </c>
      <c r="L52" s="376">
        <v>-2006327</v>
      </c>
      <c r="M52" s="110">
        <v>-1422953</v>
      </c>
      <c r="N52" s="110">
        <v>-78896</v>
      </c>
      <c r="O52" s="110">
        <v>-37919</v>
      </c>
      <c r="P52" s="110">
        <v>-897482</v>
      </c>
      <c r="Q52" s="110">
        <v>362967</v>
      </c>
      <c r="R52" s="110">
        <f t="shared" si="1"/>
        <v>-28895406</v>
      </c>
      <c r="S52" s="99"/>
    </row>
    <row r="53" spans="2:19" ht="18" customHeight="1">
      <c r="B53" s="99"/>
      <c r="D53" s="108" t="s">
        <v>183</v>
      </c>
      <c r="E53" s="109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377">
        <v>0</v>
      </c>
      <c r="M53" s="110">
        <v>10213</v>
      </c>
      <c r="N53" s="110">
        <v>10615</v>
      </c>
      <c r="O53" s="110">
        <v>0</v>
      </c>
      <c r="P53" s="110">
        <v>0</v>
      </c>
      <c r="Q53" s="110">
        <v>71150</v>
      </c>
      <c r="R53" s="110">
        <f t="shared" si="1"/>
        <v>91978</v>
      </c>
      <c r="S53" s="99"/>
    </row>
    <row r="54" spans="2:19" ht="18" customHeight="1">
      <c r="B54" s="99"/>
      <c r="D54" s="108" t="s">
        <v>184</v>
      </c>
      <c r="E54" s="109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377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f t="shared" si="1"/>
        <v>0</v>
      </c>
      <c r="S54" s="99"/>
    </row>
    <row r="55" spans="2:19" ht="18" customHeight="1">
      <c r="B55" s="99"/>
      <c r="D55" s="108" t="s">
        <v>185</v>
      </c>
      <c r="E55" s="109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377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376656</v>
      </c>
      <c r="R55" s="110">
        <f t="shared" si="1"/>
        <v>376656</v>
      </c>
      <c r="S55" s="99"/>
    </row>
    <row r="56" spans="2:19" ht="18" customHeight="1">
      <c r="B56" s="99"/>
      <c r="D56" s="108" t="s">
        <v>186</v>
      </c>
      <c r="E56" s="109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377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f t="shared" si="1"/>
        <v>0</v>
      </c>
      <c r="S56" s="99"/>
    </row>
    <row r="57" spans="2:19" ht="18" customHeight="1">
      <c r="B57" s="99"/>
      <c r="D57" s="108" t="s">
        <v>187</v>
      </c>
      <c r="E57" s="109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74886</v>
      </c>
      <c r="L57" s="377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f t="shared" si="1"/>
        <v>74886</v>
      </c>
      <c r="S57" s="99"/>
    </row>
    <row r="58" spans="2:19" ht="18" customHeight="1">
      <c r="B58" s="111"/>
      <c r="C58" s="105"/>
      <c r="D58" s="347" t="s">
        <v>360</v>
      </c>
      <c r="E58" s="106">
        <v>2010944</v>
      </c>
      <c r="F58" s="107">
        <v>2330814</v>
      </c>
      <c r="G58" s="107">
        <v>7634025</v>
      </c>
      <c r="H58" s="107">
        <v>2446880</v>
      </c>
      <c r="I58" s="107">
        <v>7351344</v>
      </c>
      <c r="J58" s="107">
        <v>3115675</v>
      </c>
      <c r="K58" s="107">
        <v>0</v>
      </c>
      <c r="L58" s="378">
        <v>2006327</v>
      </c>
      <c r="M58" s="107">
        <v>1433166</v>
      </c>
      <c r="N58" s="107">
        <v>89511</v>
      </c>
      <c r="O58" s="107">
        <v>37919</v>
      </c>
      <c r="P58" s="107">
        <v>897482</v>
      </c>
      <c r="Q58" s="107">
        <v>84839</v>
      </c>
      <c r="R58" s="107">
        <f t="shared" si="1"/>
        <v>29438926</v>
      </c>
      <c r="S58" s="99"/>
    </row>
    <row r="59" spans="2:19" ht="18" customHeight="1">
      <c r="B59" s="111" t="s">
        <v>188</v>
      </c>
      <c r="C59" s="105"/>
      <c r="D59" s="105"/>
      <c r="E59" s="106">
        <v>15579477</v>
      </c>
      <c r="F59" s="107">
        <v>3312482</v>
      </c>
      <c r="G59" s="107">
        <v>7860069</v>
      </c>
      <c r="H59" s="107">
        <v>1197386</v>
      </c>
      <c r="I59" s="107">
        <v>8198721</v>
      </c>
      <c r="J59" s="107">
        <v>5612069</v>
      </c>
      <c r="K59" s="107">
        <v>3991541</v>
      </c>
      <c r="L59" s="379">
        <v>1711610</v>
      </c>
      <c r="M59" s="107">
        <v>3551645</v>
      </c>
      <c r="N59" s="107">
        <v>609898</v>
      </c>
      <c r="O59" s="107">
        <v>1347394</v>
      </c>
      <c r="P59" s="107">
        <v>406839</v>
      </c>
      <c r="Q59" s="107">
        <v>7933992</v>
      </c>
      <c r="R59" s="107">
        <f t="shared" si="1"/>
        <v>61313123</v>
      </c>
      <c r="S59" s="99"/>
    </row>
    <row r="60" spans="2:19" ht="18" customHeight="1">
      <c r="B60" s="362" t="s">
        <v>398</v>
      </c>
      <c r="C60" s="105"/>
      <c r="D60" s="105"/>
      <c r="E60" s="106">
        <v>18669987</v>
      </c>
      <c r="F60" s="107">
        <v>5409721</v>
      </c>
      <c r="G60" s="107">
        <v>9208770</v>
      </c>
      <c r="H60" s="107">
        <v>1868098</v>
      </c>
      <c r="I60" s="107">
        <v>9202078</v>
      </c>
      <c r="J60" s="107">
        <v>5875567</v>
      </c>
      <c r="K60" s="107">
        <v>4067368</v>
      </c>
      <c r="L60" s="379">
        <v>2151178</v>
      </c>
      <c r="M60" s="107">
        <v>3989695</v>
      </c>
      <c r="N60" s="107">
        <v>614265</v>
      </c>
      <c r="O60" s="107">
        <v>1376490</v>
      </c>
      <c r="P60" s="107">
        <v>511862</v>
      </c>
      <c r="Q60" s="107">
        <v>8216713</v>
      </c>
      <c r="R60" s="107">
        <f t="shared" si="1"/>
        <v>71161792</v>
      </c>
      <c r="S60" s="99"/>
    </row>
    <row r="61" spans="2:19" ht="18" customHeight="1">
      <c r="B61" s="111" t="s">
        <v>189</v>
      </c>
      <c r="C61" s="105"/>
      <c r="D61" s="105"/>
      <c r="E61" s="106">
        <v>0</v>
      </c>
      <c r="F61" s="107">
        <v>916273</v>
      </c>
      <c r="G61" s="107">
        <v>420178</v>
      </c>
      <c r="H61" s="107">
        <v>0</v>
      </c>
      <c r="I61" s="107">
        <v>485449</v>
      </c>
      <c r="J61" s="107">
        <v>0</v>
      </c>
      <c r="K61" s="107">
        <v>0</v>
      </c>
      <c r="L61" s="379">
        <v>36750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f t="shared" si="1"/>
        <v>1858650</v>
      </c>
      <c r="S61" s="99"/>
    </row>
    <row r="62" spans="2:19" ht="18" customHeight="1" thickBot="1">
      <c r="B62" s="103" t="s">
        <v>190</v>
      </c>
      <c r="C62" s="97"/>
      <c r="D62" s="97"/>
      <c r="E62" s="112">
        <v>0</v>
      </c>
      <c r="F62" s="113">
        <v>916273</v>
      </c>
      <c r="G62" s="113">
        <v>420178</v>
      </c>
      <c r="H62" s="113">
        <v>0</v>
      </c>
      <c r="I62" s="113">
        <v>485449</v>
      </c>
      <c r="J62" s="113">
        <v>0</v>
      </c>
      <c r="K62" s="113">
        <v>0</v>
      </c>
      <c r="L62" s="380">
        <v>36750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f t="shared" si="1"/>
        <v>1858650</v>
      </c>
      <c r="S62" s="99"/>
    </row>
    <row r="75" ht="17.25">
      <c r="D75" s="232"/>
    </row>
  </sheetData>
  <mergeCells count="1">
    <mergeCell ref="L7:L8"/>
  </mergeCells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V38"/>
  <sheetViews>
    <sheetView showGridLines="0" showZeros="0" zoomScale="55" zoomScaleNormal="5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14" customWidth="1"/>
    <col min="2" max="3" width="4.66015625" style="114" customWidth="1"/>
    <col min="4" max="4" width="22.66015625" style="114" customWidth="1"/>
    <col min="5" max="18" width="10.66015625" style="114" customWidth="1"/>
    <col min="19" max="19" width="12.66015625" style="114" customWidth="1"/>
    <col min="20" max="20" width="1.66015625" style="114" customWidth="1"/>
    <col min="21" max="16384" width="8.66015625" style="114" customWidth="1"/>
  </cols>
  <sheetData>
    <row r="1" ht="27.75" customHeight="1">
      <c r="B1" s="303" t="s">
        <v>0</v>
      </c>
    </row>
    <row r="2" ht="27.75" customHeight="1"/>
    <row r="3" spans="2:19" ht="27.75" customHeight="1" thickBot="1">
      <c r="B3" s="115" t="s">
        <v>191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 t="s">
        <v>59</v>
      </c>
    </row>
    <row r="4" spans="2:20" ht="27.75" customHeight="1">
      <c r="B4" s="117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7"/>
    </row>
    <row r="5" spans="2:20" ht="27.75" customHeight="1">
      <c r="B5" s="117"/>
      <c r="D5" s="114" t="s">
        <v>60</v>
      </c>
      <c r="E5" s="74" t="s">
        <v>3</v>
      </c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250" t="s">
        <v>327</v>
      </c>
      <c r="M5" s="250" t="s">
        <v>327</v>
      </c>
      <c r="N5" s="250" t="s">
        <v>328</v>
      </c>
      <c r="O5" s="75" t="s">
        <v>329</v>
      </c>
      <c r="P5" s="75" t="s">
        <v>10</v>
      </c>
      <c r="Q5" s="75" t="s">
        <v>330</v>
      </c>
      <c r="R5" s="319" t="s">
        <v>11</v>
      </c>
      <c r="S5" s="118"/>
      <c r="T5" s="117"/>
    </row>
    <row r="6" spans="2:20" ht="27.75" customHeight="1">
      <c r="B6" s="117"/>
      <c r="E6" s="72"/>
      <c r="F6" s="73"/>
      <c r="G6" s="73"/>
      <c r="H6" s="73"/>
      <c r="I6" s="73"/>
      <c r="J6" s="73"/>
      <c r="K6" s="73"/>
      <c r="L6" s="75"/>
      <c r="M6" s="75"/>
      <c r="N6" s="73"/>
      <c r="O6" s="75"/>
      <c r="P6" s="75"/>
      <c r="Q6" s="73"/>
      <c r="R6" s="75"/>
      <c r="S6" s="120" t="s">
        <v>12</v>
      </c>
      <c r="T6" s="117"/>
    </row>
    <row r="7" spans="2:20" ht="27.75" customHeight="1">
      <c r="B7" s="117"/>
      <c r="C7" s="114" t="s">
        <v>61</v>
      </c>
      <c r="E7" s="74" t="s">
        <v>332</v>
      </c>
      <c r="F7" s="319" t="s">
        <v>332</v>
      </c>
      <c r="G7" s="319"/>
      <c r="H7" s="319"/>
      <c r="I7" s="319"/>
      <c r="J7" s="319"/>
      <c r="K7" s="320" t="s">
        <v>346</v>
      </c>
      <c r="L7" s="327" t="s">
        <v>347</v>
      </c>
      <c r="M7" s="327" t="s">
        <v>348</v>
      </c>
      <c r="N7" s="324" t="s">
        <v>339</v>
      </c>
      <c r="O7" s="319" t="s">
        <v>15</v>
      </c>
      <c r="P7" s="319" t="s">
        <v>15</v>
      </c>
      <c r="Q7" s="324" t="s">
        <v>343</v>
      </c>
      <c r="R7" s="321"/>
      <c r="S7" s="118"/>
      <c r="T7" s="117"/>
    </row>
    <row r="8" spans="2:20" ht="27.75" customHeight="1" thickBot="1">
      <c r="B8" s="121"/>
      <c r="C8" s="115"/>
      <c r="D8" s="388"/>
      <c r="E8" s="356" t="s">
        <v>334</v>
      </c>
      <c r="F8" s="322" t="s">
        <v>336</v>
      </c>
      <c r="G8" s="322" t="s">
        <v>16</v>
      </c>
      <c r="H8" s="322" t="s">
        <v>17</v>
      </c>
      <c r="I8" s="322" t="s">
        <v>62</v>
      </c>
      <c r="J8" s="322" t="s">
        <v>18</v>
      </c>
      <c r="K8" s="322" t="s">
        <v>19</v>
      </c>
      <c r="L8" s="323" t="s">
        <v>349</v>
      </c>
      <c r="M8" s="323" t="s">
        <v>350</v>
      </c>
      <c r="N8" s="322" t="s">
        <v>337</v>
      </c>
      <c r="O8" s="322" t="s">
        <v>63</v>
      </c>
      <c r="P8" s="322" t="s">
        <v>64</v>
      </c>
      <c r="Q8" s="322" t="s">
        <v>341</v>
      </c>
      <c r="R8" s="322" t="s">
        <v>20</v>
      </c>
      <c r="S8" s="122"/>
      <c r="T8" s="117"/>
    </row>
    <row r="9" spans="2:20" ht="27.75" customHeight="1">
      <c r="B9" s="117"/>
      <c r="C9" s="123" t="s">
        <v>192</v>
      </c>
      <c r="D9" s="124"/>
      <c r="E9" s="125">
        <v>1594600</v>
      </c>
      <c r="F9" s="126">
        <v>445000</v>
      </c>
      <c r="G9" s="126">
        <v>1035000</v>
      </c>
      <c r="H9" s="126">
        <v>128100</v>
      </c>
      <c r="I9" s="126">
        <v>63200</v>
      </c>
      <c r="J9" s="126">
        <v>59100</v>
      </c>
      <c r="K9" s="126">
        <v>0</v>
      </c>
      <c r="L9" s="126">
        <v>90100</v>
      </c>
      <c r="M9" s="126">
        <v>0</v>
      </c>
      <c r="N9" s="126">
        <v>167700</v>
      </c>
      <c r="O9" s="126">
        <v>5000</v>
      </c>
      <c r="P9" s="126">
        <v>0</v>
      </c>
      <c r="Q9" s="126">
        <v>54600</v>
      </c>
      <c r="R9" s="126">
        <v>95000</v>
      </c>
      <c r="S9" s="126">
        <f aca="true" t="shared" si="0" ref="S9:S24">SUM(E9:R9)</f>
        <v>3737400</v>
      </c>
      <c r="T9" s="117"/>
    </row>
    <row r="10" spans="2:20" ht="27.75" customHeight="1">
      <c r="B10" s="119" t="s">
        <v>96</v>
      </c>
      <c r="C10" s="123" t="s">
        <v>193</v>
      </c>
      <c r="D10" s="124"/>
      <c r="E10" s="125">
        <v>370120</v>
      </c>
      <c r="F10" s="126">
        <v>0</v>
      </c>
      <c r="G10" s="126">
        <v>561042</v>
      </c>
      <c r="H10" s="126">
        <v>91711</v>
      </c>
      <c r="I10" s="126">
        <v>238090</v>
      </c>
      <c r="J10" s="126">
        <v>0</v>
      </c>
      <c r="K10" s="126">
        <v>24460</v>
      </c>
      <c r="L10" s="126">
        <v>30000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f t="shared" si="0"/>
        <v>1315423</v>
      </c>
      <c r="T10" s="117"/>
    </row>
    <row r="11" spans="2:20" ht="27.75" customHeight="1">
      <c r="B11" s="117"/>
      <c r="C11" s="123" t="s">
        <v>194</v>
      </c>
      <c r="D11" s="124"/>
      <c r="E11" s="125">
        <v>3404</v>
      </c>
      <c r="F11" s="126">
        <v>100000</v>
      </c>
      <c r="G11" s="126">
        <v>114855</v>
      </c>
      <c r="H11" s="126">
        <v>0</v>
      </c>
      <c r="I11" s="126">
        <v>27249</v>
      </c>
      <c r="J11" s="126">
        <v>126910</v>
      </c>
      <c r="K11" s="126">
        <v>0</v>
      </c>
      <c r="L11" s="126">
        <v>174056</v>
      </c>
      <c r="M11" s="126">
        <v>20193</v>
      </c>
      <c r="N11" s="126">
        <v>145272</v>
      </c>
      <c r="O11" s="126">
        <v>19021</v>
      </c>
      <c r="P11" s="126">
        <v>24944</v>
      </c>
      <c r="Q11" s="126">
        <v>18774</v>
      </c>
      <c r="R11" s="126">
        <v>207802</v>
      </c>
      <c r="S11" s="126">
        <f t="shared" si="0"/>
        <v>982480</v>
      </c>
      <c r="T11" s="117"/>
    </row>
    <row r="12" spans="2:20" ht="27.75" customHeight="1">
      <c r="B12" s="119" t="s">
        <v>195</v>
      </c>
      <c r="C12" s="123" t="s">
        <v>196</v>
      </c>
      <c r="D12" s="124"/>
      <c r="E12" s="125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f t="shared" si="0"/>
        <v>0</v>
      </c>
      <c r="T12" s="117"/>
    </row>
    <row r="13" spans="2:20" ht="27.75" customHeight="1">
      <c r="B13" s="117"/>
      <c r="C13" s="123" t="s">
        <v>197</v>
      </c>
      <c r="D13" s="124"/>
      <c r="E13" s="125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3666</v>
      </c>
      <c r="Q13" s="126">
        <v>0</v>
      </c>
      <c r="R13" s="126">
        <v>0</v>
      </c>
      <c r="S13" s="126">
        <f t="shared" si="0"/>
        <v>3666</v>
      </c>
      <c r="T13" s="117"/>
    </row>
    <row r="14" spans="2:20" ht="27.75" customHeight="1">
      <c r="B14" s="119" t="s">
        <v>198</v>
      </c>
      <c r="C14" s="123" t="s">
        <v>199</v>
      </c>
      <c r="D14" s="124"/>
      <c r="E14" s="125">
        <v>3453</v>
      </c>
      <c r="F14" s="126">
        <v>886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744</v>
      </c>
      <c r="S14" s="126">
        <f t="shared" si="0"/>
        <v>5083</v>
      </c>
      <c r="T14" s="117"/>
    </row>
    <row r="15" spans="2:20" ht="27.75" customHeight="1">
      <c r="B15" s="117"/>
      <c r="C15" s="123" t="s">
        <v>200</v>
      </c>
      <c r="D15" s="124"/>
      <c r="E15" s="125">
        <v>0</v>
      </c>
      <c r="F15" s="126">
        <v>0</v>
      </c>
      <c r="G15" s="126">
        <v>0</v>
      </c>
      <c r="H15" s="126">
        <v>21292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f t="shared" si="0"/>
        <v>21292</v>
      </c>
      <c r="T15" s="117"/>
    </row>
    <row r="16" spans="2:20" ht="27.75" customHeight="1">
      <c r="B16" s="119" t="s">
        <v>201</v>
      </c>
      <c r="C16" s="359" t="s">
        <v>394</v>
      </c>
      <c r="D16" s="124"/>
      <c r="E16" s="125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f t="shared" si="0"/>
        <v>0</v>
      </c>
      <c r="T16" s="117"/>
    </row>
    <row r="17" spans="2:20" ht="27.75" customHeight="1">
      <c r="B17" s="117"/>
      <c r="C17" s="123" t="s">
        <v>202</v>
      </c>
      <c r="D17" s="124"/>
      <c r="E17" s="125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2636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f t="shared" si="0"/>
        <v>2636</v>
      </c>
      <c r="T17" s="117"/>
    </row>
    <row r="18" spans="2:20" ht="27.75" customHeight="1">
      <c r="B18" s="119" t="s">
        <v>141</v>
      </c>
      <c r="C18" s="123" t="s">
        <v>203</v>
      </c>
      <c r="D18" s="124"/>
      <c r="E18" s="125">
        <v>38621</v>
      </c>
      <c r="F18" s="126">
        <v>1000</v>
      </c>
      <c r="G18" s="126">
        <v>500</v>
      </c>
      <c r="H18" s="126">
        <v>0</v>
      </c>
      <c r="I18" s="126">
        <v>100</v>
      </c>
      <c r="J18" s="126">
        <v>450</v>
      </c>
      <c r="K18" s="126">
        <v>100</v>
      </c>
      <c r="L18" s="126">
        <v>0</v>
      </c>
      <c r="M18" s="126">
        <v>0</v>
      </c>
      <c r="N18" s="126">
        <v>5000</v>
      </c>
      <c r="O18" s="126">
        <v>0</v>
      </c>
      <c r="P18" s="126">
        <v>0</v>
      </c>
      <c r="Q18" s="126">
        <v>0</v>
      </c>
      <c r="R18" s="126">
        <v>0</v>
      </c>
      <c r="S18" s="126">
        <f t="shared" si="0"/>
        <v>45771</v>
      </c>
      <c r="T18" s="117"/>
    </row>
    <row r="19" spans="2:20" ht="27.75" customHeight="1">
      <c r="B19" s="117"/>
      <c r="C19" s="123" t="s">
        <v>204</v>
      </c>
      <c r="D19" s="124"/>
      <c r="E19" s="125">
        <v>0</v>
      </c>
      <c r="F19" s="126">
        <v>0</v>
      </c>
      <c r="G19" s="126">
        <v>50</v>
      </c>
      <c r="H19" s="126">
        <v>0</v>
      </c>
      <c r="I19" s="126">
        <v>0</v>
      </c>
      <c r="J19" s="126">
        <v>0</v>
      </c>
      <c r="K19" s="126">
        <v>0</v>
      </c>
      <c r="L19" s="126">
        <v>18176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f t="shared" si="0"/>
        <v>18226</v>
      </c>
      <c r="T19" s="117"/>
    </row>
    <row r="20" spans="2:20" ht="27.75" customHeight="1">
      <c r="B20" s="127" t="s">
        <v>129</v>
      </c>
      <c r="C20" s="128" t="s">
        <v>205</v>
      </c>
      <c r="D20" s="129"/>
      <c r="E20" s="130">
        <v>2010198</v>
      </c>
      <c r="F20" s="131">
        <v>546886</v>
      </c>
      <c r="G20" s="131">
        <v>1711347</v>
      </c>
      <c r="H20" s="131">
        <v>241103</v>
      </c>
      <c r="I20" s="131">
        <v>328639</v>
      </c>
      <c r="J20" s="131">
        <v>186460</v>
      </c>
      <c r="K20" s="131">
        <v>27196</v>
      </c>
      <c r="L20" s="131">
        <v>275980</v>
      </c>
      <c r="M20" s="131">
        <v>20193</v>
      </c>
      <c r="N20" s="131">
        <v>317972</v>
      </c>
      <c r="O20" s="131">
        <v>24021</v>
      </c>
      <c r="P20" s="131">
        <v>28610</v>
      </c>
      <c r="Q20" s="131">
        <v>73374</v>
      </c>
      <c r="R20" s="131">
        <v>303546</v>
      </c>
      <c r="S20" s="131">
        <f t="shared" si="0"/>
        <v>6095525</v>
      </c>
      <c r="T20" s="117"/>
    </row>
    <row r="21" spans="2:20" ht="27.75" customHeight="1">
      <c r="B21" s="117"/>
      <c r="C21" s="385" t="s">
        <v>431</v>
      </c>
      <c r="D21" s="124"/>
      <c r="E21" s="125">
        <v>1806538</v>
      </c>
      <c r="F21" s="126">
        <v>444692</v>
      </c>
      <c r="G21" s="126">
        <v>1490462</v>
      </c>
      <c r="H21" s="126">
        <v>70539</v>
      </c>
      <c r="I21" s="126">
        <v>66890</v>
      </c>
      <c r="J21" s="126">
        <v>59342</v>
      </c>
      <c r="K21" s="126">
        <v>25148</v>
      </c>
      <c r="L21" s="126">
        <v>239067</v>
      </c>
      <c r="M21" s="126">
        <v>3654</v>
      </c>
      <c r="N21" s="126">
        <v>159354</v>
      </c>
      <c r="O21" s="126">
        <v>5154</v>
      </c>
      <c r="P21" s="126">
        <v>8453</v>
      </c>
      <c r="Q21" s="126">
        <v>54936</v>
      </c>
      <c r="R21" s="126">
        <v>116192</v>
      </c>
      <c r="S21" s="126">
        <f t="shared" si="0"/>
        <v>4550421</v>
      </c>
      <c r="T21" s="117"/>
    </row>
    <row r="22" spans="2:20" ht="27.75" customHeight="1">
      <c r="B22" s="119" t="s">
        <v>206</v>
      </c>
      <c r="C22" s="123" t="s">
        <v>207</v>
      </c>
      <c r="D22" s="389" t="s">
        <v>432</v>
      </c>
      <c r="E22" s="125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f t="shared" si="0"/>
        <v>0</v>
      </c>
      <c r="T22" s="117"/>
    </row>
    <row r="23" spans="2:20" ht="27.75" customHeight="1">
      <c r="B23" s="119" t="s">
        <v>195</v>
      </c>
      <c r="C23" s="123" t="s">
        <v>208</v>
      </c>
      <c r="D23" s="124"/>
      <c r="E23" s="125">
        <v>667307</v>
      </c>
      <c r="F23" s="126">
        <v>355134</v>
      </c>
      <c r="G23" s="126">
        <v>356296</v>
      </c>
      <c r="H23" s="126">
        <v>169164</v>
      </c>
      <c r="I23" s="126">
        <v>391745</v>
      </c>
      <c r="J23" s="126">
        <v>198044</v>
      </c>
      <c r="K23" s="126">
        <v>36690</v>
      </c>
      <c r="L23" s="126">
        <v>30407</v>
      </c>
      <c r="M23" s="126">
        <v>16539</v>
      </c>
      <c r="N23" s="126">
        <v>255589</v>
      </c>
      <c r="O23" s="126">
        <v>19021</v>
      </c>
      <c r="P23" s="126">
        <v>31483</v>
      </c>
      <c r="Q23" s="126">
        <v>32178</v>
      </c>
      <c r="R23" s="126">
        <v>468959</v>
      </c>
      <c r="S23" s="126">
        <f t="shared" si="0"/>
        <v>3028556</v>
      </c>
      <c r="T23" s="117"/>
    </row>
    <row r="24" spans="2:22" ht="38.25" customHeight="1">
      <c r="B24" s="119" t="s">
        <v>198</v>
      </c>
      <c r="C24" s="398" t="s">
        <v>430</v>
      </c>
      <c r="D24" s="399"/>
      <c r="E24" s="386">
        <v>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7">
        <v>0</v>
      </c>
      <c r="L24" s="387">
        <v>0</v>
      </c>
      <c r="M24" s="387">
        <v>0</v>
      </c>
      <c r="N24" s="387">
        <v>0</v>
      </c>
      <c r="O24" s="387">
        <v>0</v>
      </c>
      <c r="P24" s="387">
        <v>0</v>
      </c>
      <c r="Q24" s="387">
        <v>0</v>
      </c>
      <c r="R24" s="387">
        <v>0</v>
      </c>
      <c r="S24" s="126">
        <f t="shared" si="0"/>
        <v>0</v>
      </c>
      <c r="T24" s="132"/>
      <c r="U24" s="133"/>
      <c r="V24" s="133"/>
    </row>
    <row r="25" spans="2:20" ht="27.75" customHeight="1">
      <c r="B25" s="119" t="s">
        <v>209</v>
      </c>
      <c r="C25" s="123" t="s">
        <v>210</v>
      </c>
      <c r="D25" s="124"/>
      <c r="E25" s="125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f aca="true" t="shared" si="1" ref="S25:S35">SUM(E25:R25)</f>
        <v>0</v>
      </c>
      <c r="T25" s="117"/>
    </row>
    <row r="26" spans="2:20" ht="27.75" customHeight="1">
      <c r="B26" s="119" t="s">
        <v>211</v>
      </c>
      <c r="C26" s="123" t="s">
        <v>212</v>
      </c>
      <c r="D26" s="124"/>
      <c r="E26" s="125">
        <v>8234</v>
      </c>
      <c r="F26" s="126">
        <v>0</v>
      </c>
      <c r="G26" s="126">
        <v>0</v>
      </c>
      <c r="H26" s="126">
        <v>1400</v>
      </c>
      <c r="I26" s="126">
        <v>0</v>
      </c>
      <c r="J26" s="126">
        <v>2864</v>
      </c>
      <c r="K26" s="126">
        <v>0</v>
      </c>
      <c r="L26" s="126">
        <v>0</v>
      </c>
      <c r="M26" s="126">
        <v>0</v>
      </c>
      <c r="N26" s="126">
        <v>1020</v>
      </c>
      <c r="O26" s="126">
        <v>0</v>
      </c>
      <c r="P26" s="126">
        <v>0</v>
      </c>
      <c r="Q26" s="126">
        <v>0</v>
      </c>
      <c r="R26" s="126">
        <v>499999</v>
      </c>
      <c r="S26" s="126">
        <f t="shared" si="1"/>
        <v>513517</v>
      </c>
      <c r="T26" s="117"/>
    </row>
    <row r="27" spans="2:20" ht="27.75" customHeight="1">
      <c r="B27" s="134"/>
      <c r="C27" s="128" t="s">
        <v>213</v>
      </c>
      <c r="D27" s="129"/>
      <c r="E27" s="130">
        <v>2482079</v>
      </c>
      <c r="F27" s="131">
        <v>799826</v>
      </c>
      <c r="G27" s="131">
        <v>1846758</v>
      </c>
      <c r="H27" s="131">
        <v>241103</v>
      </c>
      <c r="I27" s="131">
        <v>458635</v>
      </c>
      <c r="J27" s="131">
        <v>260250</v>
      </c>
      <c r="K27" s="131">
        <v>61838</v>
      </c>
      <c r="L27" s="131">
        <v>269474</v>
      </c>
      <c r="M27" s="131">
        <v>20193</v>
      </c>
      <c r="N27" s="131">
        <v>415963</v>
      </c>
      <c r="O27" s="131">
        <v>24175</v>
      </c>
      <c r="P27" s="131">
        <v>39936</v>
      </c>
      <c r="Q27" s="131">
        <v>87114</v>
      </c>
      <c r="R27" s="131">
        <v>1085150</v>
      </c>
      <c r="S27" s="131">
        <f t="shared" si="1"/>
        <v>8092494</v>
      </c>
      <c r="T27" s="117"/>
    </row>
    <row r="28" spans="2:20" ht="27.75" customHeight="1">
      <c r="B28" s="390" t="s">
        <v>433</v>
      </c>
      <c r="C28" s="129"/>
      <c r="D28" s="129"/>
      <c r="E28" s="130">
        <v>471881</v>
      </c>
      <c r="F28" s="131">
        <v>252940</v>
      </c>
      <c r="G28" s="131">
        <v>135411</v>
      </c>
      <c r="H28" s="131">
        <v>0</v>
      </c>
      <c r="I28" s="131">
        <v>129996</v>
      </c>
      <c r="J28" s="131">
        <v>73790</v>
      </c>
      <c r="K28" s="131">
        <v>34642</v>
      </c>
      <c r="L28" s="131">
        <v>0</v>
      </c>
      <c r="M28" s="131">
        <v>0</v>
      </c>
      <c r="N28" s="131">
        <v>97991</v>
      </c>
      <c r="O28" s="131">
        <v>154</v>
      </c>
      <c r="P28" s="131">
        <v>11326</v>
      </c>
      <c r="Q28" s="131">
        <v>13740</v>
      </c>
      <c r="R28" s="131">
        <v>781604</v>
      </c>
      <c r="S28" s="131">
        <f t="shared" si="1"/>
        <v>2003475</v>
      </c>
      <c r="T28" s="117"/>
    </row>
    <row r="29" spans="2:20" ht="27.75" customHeight="1">
      <c r="B29" s="119" t="s">
        <v>214</v>
      </c>
      <c r="C29" s="123" t="s">
        <v>215</v>
      </c>
      <c r="D29" s="124"/>
      <c r="E29" s="125">
        <v>469670</v>
      </c>
      <c r="F29" s="126">
        <v>0</v>
      </c>
      <c r="G29" s="126">
        <v>0</v>
      </c>
      <c r="H29" s="126">
        <v>0</v>
      </c>
      <c r="I29" s="126">
        <v>0</v>
      </c>
      <c r="J29" s="126">
        <v>73683</v>
      </c>
      <c r="K29" s="126">
        <v>29995</v>
      </c>
      <c r="L29" s="126">
        <v>0</v>
      </c>
      <c r="M29" s="126">
        <v>0</v>
      </c>
      <c r="N29" s="126">
        <v>90403</v>
      </c>
      <c r="O29" s="126">
        <v>154</v>
      </c>
      <c r="P29" s="126">
        <v>11326</v>
      </c>
      <c r="Q29" s="126">
        <v>11124</v>
      </c>
      <c r="R29" s="126">
        <v>781453</v>
      </c>
      <c r="S29" s="126">
        <f t="shared" si="1"/>
        <v>1467808</v>
      </c>
      <c r="T29" s="117"/>
    </row>
    <row r="30" spans="2:20" ht="27.75" customHeight="1">
      <c r="B30" s="119" t="s">
        <v>216</v>
      </c>
      <c r="C30" s="123" t="s">
        <v>217</v>
      </c>
      <c r="D30" s="124"/>
      <c r="E30" s="125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f t="shared" si="1"/>
        <v>0</v>
      </c>
      <c r="T30" s="117"/>
    </row>
    <row r="31" spans="2:20" ht="27.75" customHeight="1">
      <c r="B31" s="119" t="s">
        <v>218</v>
      </c>
      <c r="C31" s="123" t="s">
        <v>219</v>
      </c>
      <c r="D31" s="124"/>
      <c r="E31" s="125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4610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f t="shared" si="1"/>
        <v>4610</v>
      </c>
      <c r="T31" s="117"/>
    </row>
    <row r="32" spans="2:20" ht="27.75" customHeight="1">
      <c r="B32" s="119" t="s">
        <v>220</v>
      </c>
      <c r="C32" s="123" t="s">
        <v>221</v>
      </c>
      <c r="D32" s="124"/>
      <c r="E32" s="125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f t="shared" si="1"/>
        <v>0</v>
      </c>
      <c r="T32" s="117"/>
    </row>
    <row r="33" spans="2:20" ht="27.75" customHeight="1">
      <c r="B33" s="119" t="s">
        <v>222</v>
      </c>
      <c r="C33" s="123" t="s">
        <v>223</v>
      </c>
      <c r="D33" s="124"/>
      <c r="E33" s="125">
        <v>2211</v>
      </c>
      <c r="F33" s="126">
        <v>0</v>
      </c>
      <c r="G33" s="126">
        <v>0</v>
      </c>
      <c r="H33" s="126">
        <v>0</v>
      </c>
      <c r="I33" s="126">
        <v>3185</v>
      </c>
      <c r="J33" s="126">
        <v>107</v>
      </c>
      <c r="K33" s="126">
        <v>37</v>
      </c>
      <c r="L33" s="126">
        <v>0</v>
      </c>
      <c r="M33" s="126">
        <v>0</v>
      </c>
      <c r="N33" s="126">
        <v>7588</v>
      </c>
      <c r="O33" s="126">
        <v>0</v>
      </c>
      <c r="P33" s="126">
        <v>0</v>
      </c>
      <c r="Q33" s="126">
        <v>2616</v>
      </c>
      <c r="R33" s="126">
        <v>151</v>
      </c>
      <c r="S33" s="126">
        <f t="shared" si="1"/>
        <v>15895</v>
      </c>
      <c r="T33" s="117"/>
    </row>
    <row r="34" spans="2:20" ht="27.75" customHeight="1">
      <c r="B34" s="127" t="s">
        <v>224</v>
      </c>
      <c r="C34" s="128" t="s">
        <v>225</v>
      </c>
      <c r="D34" s="129"/>
      <c r="E34" s="130">
        <v>471881</v>
      </c>
      <c r="F34" s="131">
        <v>0</v>
      </c>
      <c r="G34" s="131">
        <v>0</v>
      </c>
      <c r="H34" s="131">
        <v>0</v>
      </c>
      <c r="I34" s="131">
        <v>3185</v>
      </c>
      <c r="J34" s="131">
        <v>73790</v>
      </c>
      <c r="K34" s="131">
        <v>34642</v>
      </c>
      <c r="L34" s="131">
        <v>0</v>
      </c>
      <c r="M34" s="131">
        <v>0</v>
      </c>
      <c r="N34" s="131">
        <v>97991</v>
      </c>
      <c r="O34" s="131">
        <v>154</v>
      </c>
      <c r="P34" s="131">
        <v>11326</v>
      </c>
      <c r="Q34" s="131">
        <v>13740</v>
      </c>
      <c r="R34" s="131">
        <v>781604</v>
      </c>
      <c r="S34" s="131">
        <f t="shared" si="1"/>
        <v>1488313</v>
      </c>
      <c r="T34" s="117"/>
    </row>
    <row r="35" spans="2:20" ht="27.75" customHeight="1" thickBot="1">
      <c r="B35" s="391" t="s">
        <v>434</v>
      </c>
      <c r="C35" s="115"/>
      <c r="D35" s="115"/>
      <c r="E35" s="135">
        <v>0</v>
      </c>
      <c r="F35" s="136">
        <v>252940</v>
      </c>
      <c r="G35" s="136">
        <v>135411</v>
      </c>
      <c r="H35" s="136">
        <v>0</v>
      </c>
      <c r="I35" s="136">
        <v>126811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f t="shared" si="1"/>
        <v>515162</v>
      </c>
      <c r="T35" s="117"/>
    </row>
    <row r="38" spans="5:20" ht="17.25"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3">
        <f>SUM(E38:R38)</f>
        <v>0</v>
      </c>
      <c r="T38" s="233">
        <v>0</v>
      </c>
    </row>
  </sheetData>
  <mergeCells count="1">
    <mergeCell ref="C24:D24"/>
  </mergeCells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Y104"/>
  <sheetViews>
    <sheetView showGridLines="0" zoomScale="65" zoomScaleNormal="65" workbookViewId="0" topLeftCell="A1">
      <pane xSplit="3" ySplit="8" topLeftCell="L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5.66015625" style="137" customWidth="1"/>
    <col min="2" max="2" width="8.66015625" style="137" customWidth="1"/>
    <col min="3" max="3" width="28.66015625" style="137" customWidth="1"/>
    <col min="4" max="7" width="10.66015625" style="137" customWidth="1"/>
    <col min="8" max="8" width="11.66015625" style="137" customWidth="1"/>
    <col min="9" max="17" width="10.66015625" style="137" customWidth="1"/>
    <col min="18" max="18" width="12.66015625" style="137" customWidth="1"/>
    <col min="19" max="19" width="1.66015625" style="137" customWidth="1"/>
    <col min="20" max="20" width="11" style="137" bestFit="1" customWidth="1"/>
    <col min="21" max="25" width="12.66015625" style="137" customWidth="1"/>
    <col min="26" max="16384" width="8.66015625" style="137" customWidth="1"/>
  </cols>
  <sheetData>
    <row r="1" ht="25.5" customHeight="1">
      <c r="B1" s="302" t="s">
        <v>0</v>
      </c>
    </row>
    <row r="2" ht="14.25" customHeight="1"/>
    <row r="3" spans="2:18" ht="25.5" customHeight="1" thickBot="1">
      <c r="B3" s="138" t="s">
        <v>226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9" ht="25.5" customHeight="1">
      <c r="B4" s="139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40"/>
      <c r="S4" s="139"/>
    </row>
    <row r="5" spans="2:19" ht="25.5" customHeight="1">
      <c r="B5" s="139"/>
      <c r="C5" s="137" t="s">
        <v>227</v>
      </c>
      <c r="D5" s="74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5" t="s">
        <v>8</v>
      </c>
      <c r="J5" s="75" t="s">
        <v>9</v>
      </c>
      <c r="K5" s="250" t="s">
        <v>327</v>
      </c>
      <c r="L5" s="250" t="s">
        <v>327</v>
      </c>
      <c r="M5" s="250" t="s">
        <v>328</v>
      </c>
      <c r="N5" s="75" t="s">
        <v>329</v>
      </c>
      <c r="O5" s="75" t="s">
        <v>10</v>
      </c>
      <c r="P5" s="75" t="s">
        <v>330</v>
      </c>
      <c r="Q5" s="319" t="s">
        <v>11</v>
      </c>
      <c r="R5" s="140"/>
      <c r="S5" s="139"/>
    </row>
    <row r="6" spans="2:19" ht="25.5" customHeight="1">
      <c r="B6" s="139"/>
      <c r="D6" s="72"/>
      <c r="E6" s="73"/>
      <c r="F6" s="73"/>
      <c r="G6" s="73"/>
      <c r="H6" s="73"/>
      <c r="I6" s="73"/>
      <c r="J6" s="73"/>
      <c r="K6" s="75"/>
      <c r="L6" s="75"/>
      <c r="M6" s="73"/>
      <c r="N6" s="75"/>
      <c r="O6" s="75"/>
      <c r="P6" s="73"/>
      <c r="Q6" s="75"/>
      <c r="R6" s="141" t="s">
        <v>12</v>
      </c>
      <c r="S6" s="139"/>
    </row>
    <row r="7" spans="2:19" ht="25.5" customHeight="1">
      <c r="B7" s="139" t="s">
        <v>95</v>
      </c>
      <c r="D7" s="74" t="s">
        <v>332</v>
      </c>
      <c r="E7" s="319" t="s">
        <v>332</v>
      </c>
      <c r="F7" s="319"/>
      <c r="G7" s="319"/>
      <c r="H7" s="319"/>
      <c r="I7" s="319"/>
      <c r="J7" s="320" t="s">
        <v>346</v>
      </c>
      <c r="K7" s="327" t="s">
        <v>347</v>
      </c>
      <c r="L7" s="327" t="s">
        <v>348</v>
      </c>
      <c r="M7" s="324" t="s">
        <v>339</v>
      </c>
      <c r="N7" s="319" t="s">
        <v>15</v>
      </c>
      <c r="O7" s="319" t="s">
        <v>15</v>
      </c>
      <c r="P7" s="324" t="s">
        <v>343</v>
      </c>
      <c r="Q7" s="321"/>
      <c r="R7" s="141" t="s">
        <v>228</v>
      </c>
      <c r="S7" s="139"/>
    </row>
    <row r="8" spans="2:19" ht="25.5" customHeight="1" thickBot="1">
      <c r="B8" s="142"/>
      <c r="C8" s="334"/>
      <c r="D8" s="356" t="s">
        <v>334</v>
      </c>
      <c r="E8" s="322" t="s">
        <v>336</v>
      </c>
      <c r="F8" s="322" t="s">
        <v>16</v>
      </c>
      <c r="G8" s="322" t="s">
        <v>17</v>
      </c>
      <c r="H8" s="322" t="s">
        <v>62</v>
      </c>
      <c r="I8" s="322" t="s">
        <v>18</v>
      </c>
      <c r="J8" s="322" t="s">
        <v>19</v>
      </c>
      <c r="K8" s="323" t="s">
        <v>349</v>
      </c>
      <c r="L8" s="323" t="s">
        <v>350</v>
      </c>
      <c r="M8" s="322" t="s">
        <v>337</v>
      </c>
      <c r="N8" s="322" t="s">
        <v>63</v>
      </c>
      <c r="O8" s="322" t="s">
        <v>64</v>
      </c>
      <c r="P8" s="322" t="s">
        <v>341</v>
      </c>
      <c r="Q8" s="322" t="s">
        <v>20</v>
      </c>
      <c r="R8" s="143"/>
      <c r="S8" s="139"/>
    </row>
    <row r="9" spans="2:25" ht="25.5" customHeight="1">
      <c r="B9" s="348" t="s">
        <v>361</v>
      </c>
      <c r="C9" s="145"/>
      <c r="D9" s="146">
        <f>ROUND(D43/D45*100,1)</f>
        <v>85.2</v>
      </c>
      <c r="E9" s="147">
        <f>ROUND(E43/E45*100,1)</f>
        <v>60.7</v>
      </c>
      <c r="F9" s="147">
        <f>ROUND(F43/F45*100,1)</f>
        <v>76.4</v>
      </c>
      <c r="G9" s="147">
        <f>ROUND(G43/G45*100,1)</f>
        <v>57.7</v>
      </c>
      <c r="H9" s="147">
        <f>ROUND(H43/H45*100,1)</f>
        <v>69.4</v>
      </c>
      <c r="I9" s="147">
        <f aca="true" t="shared" si="0" ref="I9:Q9">ROUND(I43/I45*100,1)</f>
        <v>84.9</v>
      </c>
      <c r="J9" s="147">
        <f t="shared" si="0"/>
        <v>47</v>
      </c>
      <c r="K9" s="147">
        <f>ROUND(K43/K45*100,1)</f>
        <v>39</v>
      </c>
      <c r="L9" s="147">
        <f>ROUND(L43/L45*100,1)</f>
        <v>37.1</v>
      </c>
      <c r="M9" s="147">
        <f>ROUND(M43/M45*100,1)</f>
        <v>50.5</v>
      </c>
      <c r="N9" s="147">
        <f t="shared" si="0"/>
        <v>83.7</v>
      </c>
      <c r="O9" s="147">
        <f t="shared" si="0"/>
        <v>92.4</v>
      </c>
      <c r="P9" s="147">
        <f t="shared" si="0"/>
        <v>71.1</v>
      </c>
      <c r="Q9" s="147">
        <f t="shared" si="0"/>
        <v>77.6</v>
      </c>
      <c r="R9" s="147">
        <f>ROUND(R43/R45*100,1)</f>
        <v>70</v>
      </c>
      <c r="S9" s="139"/>
      <c r="U9" s="228"/>
      <c r="V9" s="228"/>
      <c r="W9" s="228"/>
      <c r="X9" s="228"/>
      <c r="Y9" s="228"/>
    </row>
    <row r="10" spans="2:25" ht="25.5" customHeight="1">
      <c r="B10" s="348" t="s">
        <v>435</v>
      </c>
      <c r="C10" s="145"/>
      <c r="D10" s="146">
        <f>ROUND(D47/D43*100,1)</f>
        <v>244.2</v>
      </c>
      <c r="E10" s="147">
        <f aca="true" t="shared" si="1" ref="E10:R10">ROUND(E47/E43*100,1)</f>
        <v>196.4</v>
      </c>
      <c r="F10" s="147">
        <f t="shared" si="1"/>
        <v>149.4</v>
      </c>
      <c r="G10" s="147">
        <f t="shared" si="1"/>
        <v>236.9</v>
      </c>
      <c r="H10" s="147">
        <f t="shared" si="1"/>
        <v>178.3</v>
      </c>
      <c r="I10" s="147">
        <f t="shared" si="1"/>
        <v>160.4</v>
      </c>
      <c r="J10" s="147">
        <f t="shared" si="1"/>
        <v>258.3</v>
      </c>
      <c r="K10" s="147">
        <f>ROUND(K47/K43*100,1)</f>
        <v>423.4</v>
      </c>
      <c r="L10" s="147">
        <f>ROUND(L47/L43*100,1)</f>
        <v>677</v>
      </c>
      <c r="M10" s="147">
        <f>ROUND(M47/M43*100,1)</f>
        <v>224</v>
      </c>
      <c r="N10" s="147">
        <f t="shared" si="1"/>
        <v>307.3</v>
      </c>
      <c r="O10" s="147">
        <f t="shared" si="1"/>
        <v>143.4</v>
      </c>
      <c r="P10" s="147">
        <f t="shared" si="1"/>
        <v>267</v>
      </c>
      <c r="Q10" s="147">
        <f t="shared" si="1"/>
        <v>148.3</v>
      </c>
      <c r="R10" s="147">
        <f t="shared" si="1"/>
        <v>205.6</v>
      </c>
      <c r="S10" s="139"/>
      <c r="U10" s="228"/>
      <c r="V10" s="228"/>
      <c r="W10" s="228"/>
      <c r="X10" s="228"/>
      <c r="Y10" s="228"/>
    </row>
    <row r="11" spans="2:25" ht="25.5" customHeight="1">
      <c r="B11" s="348" t="s">
        <v>436</v>
      </c>
      <c r="C11" s="145"/>
      <c r="D11" s="148">
        <f>+D43/D49</f>
        <v>483.7704918032787</v>
      </c>
      <c r="E11" s="149">
        <f aca="true" t="shared" si="2" ref="E11:Q11">+E43/E49</f>
        <v>254.43169398907105</v>
      </c>
      <c r="F11" s="149">
        <f t="shared" si="2"/>
        <v>250.54098360655738</v>
      </c>
      <c r="G11" s="149">
        <f t="shared" si="2"/>
        <v>134.95355191256832</v>
      </c>
      <c r="H11" s="149">
        <f t="shared" si="2"/>
        <v>138.88524590163934</v>
      </c>
      <c r="I11" s="149">
        <f t="shared" si="2"/>
        <v>216.36885245901638</v>
      </c>
      <c r="J11" s="149">
        <f t="shared" si="2"/>
        <v>47.040983606557376</v>
      </c>
      <c r="K11" s="149">
        <f>+K43/K49</f>
        <v>35.068306010928964</v>
      </c>
      <c r="L11" s="149">
        <f>+L43/L49</f>
        <v>8.901639344262295</v>
      </c>
      <c r="M11" s="149">
        <f>+M43/M49</f>
        <v>141.9863387978142</v>
      </c>
      <c r="N11" s="149">
        <f t="shared" si="2"/>
        <v>25.101092896174862</v>
      </c>
      <c r="O11" s="149">
        <f t="shared" si="2"/>
        <v>46.18852459016394</v>
      </c>
      <c r="P11" s="149">
        <f t="shared" si="2"/>
        <v>54.03551912568306</v>
      </c>
      <c r="Q11" s="149">
        <f t="shared" si="2"/>
        <v>223.47540983606558</v>
      </c>
      <c r="R11" s="149">
        <f>+R43/R49</f>
        <v>147.19633099141296</v>
      </c>
      <c r="S11" s="139"/>
      <c r="U11" s="228"/>
      <c r="V11" s="228"/>
      <c r="W11" s="228"/>
      <c r="X11" s="228"/>
      <c r="Y11" s="228"/>
    </row>
    <row r="12" spans="2:25" ht="25.5" customHeight="1">
      <c r="B12" s="348" t="s">
        <v>362</v>
      </c>
      <c r="C12" s="145"/>
      <c r="D12" s="148">
        <f>+D47/D50</f>
        <v>1764.5714285714287</v>
      </c>
      <c r="E12" s="149">
        <f aca="true" t="shared" si="3" ref="E12:Q12">+E47/E50</f>
        <v>746.5918367346939</v>
      </c>
      <c r="F12" s="149">
        <f t="shared" si="3"/>
        <v>559.261224489796</v>
      </c>
      <c r="G12" s="149">
        <f t="shared" si="3"/>
        <v>430.19117647058823</v>
      </c>
      <c r="H12" s="149">
        <f t="shared" si="3"/>
        <v>369.934693877551</v>
      </c>
      <c r="I12" s="149">
        <f t="shared" si="3"/>
        <v>518.3469387755102</v>
      </c>
      <c r="J12" s="149">
        <f t="shared" si="3"/>
        <v>181.4938775510204</v>
      </c>
      <c r="K12" s="149">
        <f>+K47/K50</f>
        <v>221.79591836734693</v>
      </c>
      <c r="L12" s="149">
        <f>+L47/L50</f>
        <v>90.02857142857142</v>
      </c>
      <c r="M12" s="149">
        <f>+M47/M50</f>
        <v>475.1469387755102</v>
      </c>
      <c r="N12" s="149">
        <f t="shared" si="3"/>
        <v>114.3076923076923</v>
      </c>
      <c r="O12" s="149">
        <f t="shared" si="3"/>
        <v>98.9469387755102</v>
      </c>
      <c r="P12" s="149">
        <f t="shared" si="3"/>
        <v>180.19453924914677</v>
      </c>
      <c r="Q12" s="149">
        <f t="shared" si="3"/>
        <v>495.1714285714286</v>
      </c>
      <c r="R12" s="149">
        <f>+R47/R50</f>
        <v>442.18962075848304</v>
      </c>
      <c r="S12" s="139"/>
      <c r="U12" s="228"/>
      <c r="V12" s="228"/>
      <c r="W12" s="228"/>
      <c r="X12" s="228"/>
      <c r="Y12" s="228"/>
    </row>
    <row r="13" spans="2:25" ht="25.5" customHeight="1">
      <c r="B13" s="349" t="s">
        <v>437</v>
      </c>
      <c r="C13" s="145"/>
      <c r="D13" s="244">
        <f aca="true" t="shared" si="4" ref="D13:R13">+((D53+D54)/(D43+D47))*1000</f>
        <v>23384.249565131773</v>
      </c>
      <c r="E13" s="149">
        <f t="shared" si="4"/>
        <v>19637.820292207205</v>
      </c>
      <c r="F13" s="149">
        <f t="shared" si="4"/>
        <v>19430.488332743083</v>
      </c>
      <c r="G13" s="149">
        <f t="shared" si="4"/>
        <v>16436.867882575643</v>
      </c>
      <c r="H13" s="149">
        <f t="shared" si="4"/>
        <v>18198.606025476085</v>
      </c>
      <c r="I13" s="149">
        <f t="shared" si="4"/>
        <v>18462.54352865859</v>
      </c>
      <c r="J13" s="149">
        <f t="shared" si="4"/>
        <v>19880.42086150155</v>
      </c>
      <c r="K13" s="149">
        <f>+((K53+K54)/(K43+K47))*1000</f>
        <v>9058.920729438036</v>
      </c>
      <c r="L13" s="149">
        <f>+((L53+L54)/(L43+L47))*1000</f>
        <v>14434.722496543553</v>
      </c>
      <c r="M13" s="149">
        <f>+((M53+M54)/(M43+M47))*1000</f>
        <v>15242.157526517716</v>
      </c>
      <c r="N13" s="149">
        <f t="shared" si="4"/>
        <v>8991.63571256781</v>
      </c>
      <c r="O13" s="149">
        <f t="shared" si="4"/>
        <v>10128.39332150582</v>
      </c>
      <c r="P13" s="149">
        <f t="shared" si="4"/>
        <v>8414.308154435472</v>
      </c>
      <c r="Q13" s="149">
        <f t="shared" si="4"/>
        <v>16600.31805582224</v>
      </c>
      <c r="R13" s="236">
        <f t="shared" si="4"/>
        <v>18539.47495719076</v>
      </c>
      <c r="S13" s="139"/>
      <c r="U13" s="228"/>
      <c r="V13" s="228"/>
      <c r="W13" s="228"/>
      <c r="X13" s="228"/>
      <c r="Y13" s="228"/>
    </row>
    <row r="14" spans="2:25" ht="25.5" customHeight="1">
      <c r="B14" s="139"/>
      <c r="C14" s="350" t="s">
        <v>363</v>
      </c>
      <c r="D14" s="151">
        <f aca="true" t="shared" si="5" ref="D14:R14">+(D53/D43)*1000</f>
        <v>52251.89201400655</v>
      </c>
      <c r="E14" s="152">
        <f t="shared" si="5"/>
        <v>38916.82953544812</v>
      </c>
      <c r="F14" s="152">
        <f t="shared" si="5"/>
        <v>33677.76832646295</v>
      </c>
      <c r="G14" s="152">
        <f t="shared" si="5"/>
        <v>36807.86751159072</v>
      </c>
      <c r="H14" s="152">
        <f t="shared" si="5"/>
        <v>33957.97922568461</v>
      </c>
      <c r="I14" s="152">
        <f t="shared" si="5"/>
        <v>29700.041671402054</v>
      </c>
      <c r="J14" s="152">
        <f t="shared" si="5"/>
        <v>31097.92646802579</v>
      </c>
      <c r="K14" s="152">
        <f>+(K53/K43)*1000</f>
        <v>17138.52746396572</v>
      </c>
      <c r="L14" s="152">
        <f>+(L53/L43)*1000</f>
        <v>27273.173726212397</v>
      </c>
      <c r="M14" s="152">
        <f>+(M53/M43)*1000</f>
        <v>28687.744145322995</v>
      </c>
      <c r="N14" s="152">
        <f t="shared" si="5"/>
        <v>19150.538804832915</v>
      </c>
      <c r="O14" s="152">
        <f t="shared" si="5"/>
        <v>18326.767228630582</v>
      </c>
      <c r="P14" s="152">
        <f t="shared" si="5"/>
        <v>17226.67745360773</v>
      </c>
      <c r="Q14" s="152">
        <f t="shared" si="5"/>
        <v>27585.436228482</v>
      </c>
      <c r="R14" s="236">
        <f t="shared" si="5"/>
        <v>36166.31443292135</v>
      </c>
      <c r="S14" s="139"/>
      <c r="U14" s="228"/>
      <c r="V14" s="228"/>
      <c r="W14" s="228"/>
      <c r="X14" s="228"/>
      <c r="Y14" s="228"/>
    </row>
    <row r="15" spans="2:25" ht="25.5" customHeight="1">
      <c r="B15" s="144"/>
      <c r="C15" s="351" t="s">
        <v>364</v>
      </c>
      <c r="D15" s="148">
        <f aca="true" t="shared" si="6" ref="D15:R15">+(D54/D47)*1000</f>
        <v>11561.283308660253</v>
      </c>
      <c r="E15" s="149">
        <f t="shared" si="6"/>
        <v>9822.879479539677</v>
      </c>
      <c r="F15" s="149">
        <f t="shared" si="6"/>
        <v>9895.700596267672</v>
      </c>
      <c r="G15" s="149">
        <f t="shared" si="6"/>
        <v>7837.879875568317</v>
      </c>
      <c r="H15" s="149">
        <f t="shared" si="6"/>
        <v>9359.975285213055</v>
      </c>
      <c r="I15" s="149">
        <f t="shared" si="6"/>
        <v>11455.112406000237</v>
      </c>
      <c r="J15" s="149">
        <f t="shared" si="6"/>
        <v>15537.062024917916</v>
      </c>
      <c r="K15" s="149">
        <f>+(K54/K47)*1000</f>
        <v>7150.533676849466</v>
      </c>
      <c r="L15" s="149">
        <f>+(L54/L47)*1000</f>
        <v>12538.37783923471</v>
      </c>
      <c r="M15" s="149">
        <f>+(M54/M47)*1000</f>
        <v>9239.917189956275</v>
      </c>
      <c r="N15" s="149">
        <f t="shared" si="6"/>
        <v>5686.052277396047</v>
      </c>
      <c r="O15" s="149">
        <f t="shared" si="6"/>
        <v>4411.310947941589</v>
      </c>
      <c r="P15" s="149">
        <f t="shared" si="6"/>
        <v>5113.320832623065</v>
      </c>
      <c r="Q15" s="149">
        <f t="shared" si="6"/>
        <v>9194.14426667326</v>
      </c>
      <c r="R15" s="236">
        <f t="shared" si="6"/>
        <v>9966.407417271155</v>
      </c>
      <c r="S15" s="139"/>
      <c r="U15" s="228"/>
      <c r="V15" s="228"/>
      <c r="W15" s="228"/>
      <c r="X15" s="228"/>
      <c r="Y15" s="228"/>
    </row>
    <row r="16" spans="2:25" ht="25.5" customHeight="1">
      <c r="B16" s="349" t="s">
        <v>365</v>
      </c>
      <c r="C16" s="145"/>
      <c r="D16" s="148">
        <f>+(D58/(D43+D47))*1000</f>
        <v>4219.770914700187</v>
      </c>
      <c r="E16" s="149">
        <f aca="true" t="shared" si="7" ref="E16:R16">+(E58/(E43+E47))*1000</f>
        <v>2217.2860884591555</v>
      </c>
      <c r="F16" s="149">
        <f t="shared" si="7"/>
        <v>3490.9429557050853</v>
      </c>
      <c r="G16" s="149">
        <f t="shared" si="7"/>
        <v>1893.759201947057</v>
      </c>
      <c r="H16" s="149">
        <f t="shared" si="7"/>
        <v>1608.9024924716894</v>
      </c>
      <c r="I16" s="149">
        <f t="shared" si="7"/>
        <v>2505.6793380733898</v>
      </c>
      <c r="J16" s="149">
        <f t="shared" si="7"/>
        <v>3429.016098438792</v>
      </c>
      <c r="K16" s="149">
        <f>+(K58/(K43+K47))*1000</f>
        <v>3350.011164867882</v>
      </c>
      <c r="L16" s="149">
        <f>+(L58/(L43+L47))*1000</f>
        <v>7097.254592139048</v>
      </c>
      <c r="M16" s="149">
        <f>+(M58/(M43+M47))*1000</f>
        <v>1556.699806388008</v>
      </c>
      <c r="N16" s="149">
        <f t="shared" si="7"/>
        <v>1304.1340423826193</v>
      </c>
      <c r="O16" s="149">
        <f t="shared" si="7"/>
        <v>610.9801443604637</v>
      </c>
      <c r="P16" s="149">
        <f t="shared" si="7"/>
        <v>586.5737040813515</v>
      </c>
      <c r="Q16" s="149">
        <f t="shared" si="7"/>
        <v>1812.4603045655288</v>
      </c>
      <c r="R16" s="236">
        <f t="shared" si="7"/>
        <v>2778.4362034938936</v>
      </c>
      <c r="S16" s="139"/>
      <c r="U16" s="228"/>
      <c r="V16" s="228"/>
      <c r="W16" s="228"/>
      <c r="X16" s="228"/>
      <c r="Y16" s="228"/>
    </row>
    <row r="17" spans="2:25" ht="25.5" customHeight="1">
      <c r="B17" s="139"/>
      <c r="C17" s="150" t="s">
        <v>229</v>
      </c>
      <c r="D17" s="151">
        <f>(+D56/(D43+D47))*1000</f>
        <v>1192.745085168532</v>
      </c>
      <c r="E17" s="152">
        <f aca="true" t="shared" si="8" ref="E17:R17">(+E56/(E43+E47))*1000</f>
        <v>548.0207363505617</v>
      </c>
      <c r="F17" s="152">
        <f t="shared" si="8"/>
        <v>1229.860482605141</v>
      </c>
      <c r="G17" s="152">
        <f t="shared" si="8"/>
        <v>314.3174784411526</v>
      </c>
      <c r="H17" s="152">
        <f t="shared" si="8"/>
        <v>511.38789532467166</v>
      </c>
      <c r="I17" s="152">
        <f t="shared" si="8"/>
        <v>571.4064000465598</v>
      </c>
      <c r="J17" s="152">
        <f t="shared" si="8"/>
        <v>2573.383266053856</v>
      </c>
      <c r="K17" s="152">
        <f>(+K56/(K43+K47))*1000</f>
        <v>3035.6382582806104</v>
      </c>
      <c r="L17" s="152">
        <f>(+L56/(L43+L47))*1000</f>
        <v>6369.109223780368</v>
      </c>
      <c r="M17" s="152">
        <f>(+M56/(M43+M47))*1000</f>
        <v>213.21075199847962</v>
      </c>
      <c r="N17" s="152">
        <f t="shared" si="8"/>
        <v>665.4285027123807</v>
      </c>
      <c r="O17" s="152">
        <f t="shared" si="8"/>
        <v>189.5399421586021</v>
      </c>
      <c r="P17" s="152">
        <f t="shared" si="8"/>
        <v>273.9410808278447</v>
      </c>
      <c r="Q17" s="152">
        <f t="shared" si="8"/>
        <v>412.46818210911385</v>
      </c>
      <c r="R17" s="237">
        <f t="shared" si="8"/>
        <v>910.2010288100658</v>
      </c>
      <c r="S17" s="139"/>
      <c r="U17" s="228"/>
      <c r="V17" s="228"/>
      <c r="W17" s="228"/>
      <c r="X17" s="228"/>
      <c r="Y17" s="228"/>
    </row>
    <row r="18" spans="2:25" ht="25.5" customHeight="1">
      <c r="B18" s="144"/>
      <c r="C18" s="153" t="s">
        <v>230</v>
      </c>
      <c r="D18" s="148">
        <f>(+D57/(D43+D47))*1000</f>
        <v>3027.025829531655</v>
      </c>
      <c r="E18" s="149">
        <f aca="true" t="shared" si="9" ref="E18:R18">(+E57/(E43+E47))*1000</f>
        <v>1669.265352108594</v>
      </c>
      <c r="F18" s="149">
        <f t="shared" si="9"/>
        <v>2261.0824730999448</v>
      </c>
      <c r="G18" s="149">
        <f t="shared" si="9"/>
        <v>1579.441723505904</v>
      </c>
      <c r="H18" s="149">
        <f t="shared" si="9"/>
        <v>1097.5145971470176</v>
      </c>
      <c r="I18" s="149">
        <f t="shared" si="9"/>
        <v>1934.2729380268302</v>
      </c>
      <c r="J18" s="149">
        <f t="shared" si="9"/>
        <v>855.6328323849359</v>
      </c>
      <c r="K18" s="149">
        <f>(+K57/(K43+K47))*1000</f>
        <v>314.3729065872721</v>
      </c>
      <c r="L18" s="149">
        <f>(+L57/(L43+L47))*1000</f>
        <v>728.1453683586806</v>
      </c>
      <c r="M18" s="149">
        <f>(+M57/(M43+M47))*1000</f>
        <v>1343.4890543895283</v>
      </c>
      <c r="N18" s="149">
        <f t="shared" si="9"/>
        <v>638.7055396702386</v>
      </c>
      <c r="O18" s="149">
        <f t="shared" si="9"/>
        <v>421.4402022018616</v>
      </c>
      <c r="P18" s="149">
        <f t="shared" si="9"/>
        <v>312.6326232535068</v>
      </c>
      <c r="Q18" s="149">
        <f t="shared" si="9"/>
        <v>1399.9921224564152</v>
      </c>
      <c r="R18" s="236">
        <f t="shared" si="9"/>
        <v>1868.2351746838276</v>
      </c>
      <c r="S18" s="139"/>
      <c r="U18" s="228"/>
      <c r="V18" s="228"/>
      <c r="W18" s="228"/>
      <c r="X18" s="228"/>
      <c r="Y18" s="228"/>
    </row>
    <row r="19" spans="2:25" ht="25.5" customHeight="1">
      <c r="B19" s="348" t="s">
        <v>366</v>
      </c>
      <c r="C19" s="145"/>
      <c r="D19" s="245">
        <f>(D60/D43)*1000</f>
        <v>439.2691742912007</v>
      </c>
      <c r="E19" s="246">
        <f aca="true" t="shared" si="10" ref="E19:R19">(E60/E43)*1000</f>
        <v>551.1694336461845</v>
      </c>
      <c r="F19" s="246">
        <f t="shared" si="10"/>
        <v>648.0839276756309</v>
      </c>
      <c r="G19" s="246">
        <f t="shared" si="10"/>
        <v>617.9418136173141</v>
      </c>
      <c r="H19" s="246">
        <f t="shared" si="10"/>
        <v>0</v>
      </c>
      <c r="I19" s="246">
        <f t="shared" si="10"/>
        <v>0</v>
      </c>
      <c r="J19" s="246">
        <f t="shared" si="10"/>
        <v>0</v>
      </c>
      <c r="K19" s="246">
        <f>(K60/K43)*1000</f>
        <v>77.60031164783794</v>
      </c>
      <c r="L19" s="246">
        <f>(L60/L43)*1000</f>
        <v>1050.0306936771024</v>
      </c>
      <c r="M19" s="246">
        <f>(M60/M43)*1000</f>
        <v>1378.8750553235707</v>
      </c>
      <c r="N19" s="246">
        <f t="shared" si="10"/>
        <v>383.69435071296397</v>
      </c>
      <c r="O19" s="246">
        <f t="shared" si="10"/>
        <v>769.1215616681455</v>
      </c>
      <c r="P19" s="246">
        <f t="shared" si="10"/>
        <v>0</v>
      </c>
      <c r="Q19" s="246">
        <f t="shared" si="10"/>
        <v>678.2570422535211</v>
      </c>
      <c r="R19" s="246">
        <f t="shared" si="10"/>
        <v>486.75742541439394</v>
      </c>
      <c r="S19" s="139"/>
      <c r="U19" s="228"/>
      <c r="V19" s="228"/>
      <c r="W19" s="228"/>
      <c r="X19" s="228"/>
      <c r="Y19" s="228"/>
    </row>
    <row r="20" spans="2:25" ht="25.5" customHeight="1">
      <c r="B20" s="348" t="s">
        <v>367</v>
      </c>
      <c r="C20" s="145"/>
      <c r="D20" s="146">
        <f>(+D62/D56)*100</f>
        <v>108.27684412555807</v>
      </c>
      <c r="E20" s="147">
        <f aca="true" t="shared" si="11" ref="E20:R20">(+E62/E56)*100</f>
        <v>117.13711543292304</v>
      </c>
      <c r="F20" s="147">
        <f t="shared" si="11"/>
        <v>110.29933520565964</v>
      </c>
      <c r="G20" s="147">
        <f t="shared" si="11"/>
        <v>136.35859590088714</v>
      </c>
      <c r="H20" s="147">
        <f t="shared" si="11"/>
        <v>111.06657082826497</v>
      </c>
      <c r="I20" s="147">
        <f t="shared" si="11"/>
        <v>100.08742445847763</v>
      </c>
      <c r="J20" s="147">
        <f t="shared" si="11"/>
        <v>125.75440674335681</v>
      </c>
      <c r="K20" s="147">
        <f aca="true" t="shared" si="12" ref="K20:M21">(+K62/K56)*100</f>
        <v>100.17359834051756</v>
      </c>
      <c r="L20" s="147">
        <f t="shared" si="12"/>
        <v>104.58216009030355</v>
      </c>
      <c r="M20" s="147">
        <f t="shared" si="12"/>
        <v>110.983286908078</v>
      </c>
      <c r="N20" s="147">
        <f t="shared" si="11"/>
        <v>72.84044817477209</v>
      </c>
      <c r="O20" s="147">
        <f t="shared" si="11"/>
        <v>103.64149249903834</v>
      </c>
      <c r="P20" s="147">
        <f t="shared" si="11"/>
        <v>116.51828378854184</v>
      </c>
      <c r="Q20" s="147">
        <f t="shared" si="11"/>
        <v>101.22946906035142</v>
      </c>
      <c r="R20" s="147">
        <f t="shared" si="11"/>
        <v>109.17923534096883</v>
      </c>
      <c r="S20" s="139"/>
      <c r="U20" s="228"/>
      <c r="V20" s="228"/>
      <c r="W20" s="228"/>
      <c r="X20" s="228"/>
      <c r="Y20" s="228"/>
    </row>
    <row r="21" spans="2:25" ht="25.5" customHeight="1">
      <c r="B21" s="348" t="s">
        <v>368</v>
      </c>
      <c r="C21" s="145"/>
      <c r="D21" s="146">
        <f>(+D63/D57)*100</f>
        <v>101.05632142096239</v>
      </c>
      <c r="E21" s="147">
        <f aca="true" t="shared" si="13" ref="E21:R21">(+E63/E57)*100</f>
        <v>118.67359406570176</v>
      </c>
      <c r="F21" s="147">
        <f t="shared" si="13"/>
        <v>114.76231175601568</v>
      </c>
      <c r="G21" s="147">
        <f t="shared" si="13"/>
        <v>160.7547930768148</v>
      </c>
      <c r="H21" s="147">
        <f t="shared" si="13"/>
        <v>108.9204629623666</v>
      </c>
      <c r="I21" s="147">
        <f t="shared" si="13"/>
        <v>82.69444862343914</v>
      </c>
      <c r="J21" s="147">
        <f t="shared" si="13"/>
        <v>105.67281821971275</v>
      </c>
      <c r="K21" s="147">
        <f t="shared" si="12"/>
        <v>117.93730466900274</v>
      </c>
      <c r="L21" s="147">
        <f t="shared" si="12"/>
        <v>104.42684316172081</v>
      </c>
      <c r="M21" s="147">
        <f t="shared" si="12"/>
        <v>102.0263997807386</v>
      </c>
      <c r="N21" s="147">
        <f t="shared" si="13"/>
        <v>114.30065687628132</v>
      </c>
      <c r="O21" s="147">
        <f t="shared" si="13"/>
        <v>103.65030851738655</v>
      </c>
      <c r="P21" s="147">
        <f t="shared" si="13"/>
        <v>109.27762351800432</v>
      </c>
      <c r="Q21" s="147">
        <f t="shared" si="13"/>
        <v>104.1765283048064</v>
      </c>
      <c r="R21" s="147">
        <f t="shared" si="13"/>
        <v>107.35202561660687</v>
      </c>
      <c r="S21" s="139"/>
      <c r="U21" s="228"/>
      <c r="V21" s="228"/>
      <c r="W21" s="228"/>
      <c r="X21" s="228"/>
      <c r="Y21" s="228"/>
    </row>
    <row r="22" spans="2:25" ht="25.5" customHeight="1">
      <c r="B22" s="139" t="s">
        <v>231</v>
      </c>
      <c r="C22" s="150" t="s">
        <v>232</v>
      </c>
      <c r="D22" s="154">
        <f>(SUM(D65:D68)/(D53+D54))*100</f>
        <v>18.604264705407633</v>
      </c>
      <c r="E22" s="155">
        <f aca="true" t="shared" si="14" ref="E22:R22">(SUM(E65:E68)/(E53+E54))*100</f>
        <v>13.356435853611067</v>
      </c>
      <c r="F22" s="155">
        <f t="shared" si="14"/>
        <v>20.336073831204324</v>
      </c>
      <c r="G22" s="155">
        <f t="shared" si="14"/>
        <v>18.054699933496078</v>
      </c>
      <c r="H22" s="155">
        <f t="shared" si="14"/>
        <v>9.689747537759024</v>
      </c>
      <c r="I22" s="155">
        <f t="shared" si="14"/>
        <v>11.761338770037602</v>
      </c>
      <c r="J22" s="155">
        <f t="shared" si="14"/>
        <v>20.826089225660613</v>
      </c>
      <c r="K22" s="155">
        <f>(SUM(K65:K68)/(K53+K54))*100</f>
        <v>37.66089924457671</v>
      </c>
      <c r="L22" s="155">
        <f>(SUM(L65:L68)/(L53+L54))*100</f>
        <v>51.41305091471341</v>
      </c>
      <c r="M22" s="155">
        <f>(SUM(M65:M68)/(M53+M54))*100</f>
        <v>10.545369390487384</v>
      </c>
      <c r="N22" s="155">
        <f t="shared" si="14"/>
        <v>13.509730263079684</v>
      </c>
      <c r="O22" s="155">
        <f t="shared" si="14"/>
        <v>6.252384505930371</v>
      </c>
      <c r="P22" s="155">
        <f t="shared" si="14"/>
        <v>7.853633773294469</v>
      </c>
      <c r="Q22" s="155">
        <f t="shared" si="14"/>
        <v>11.301003596433107</v>
      </c>
      <c r="R22" s="156">
        <f t="shared" si="14"/>
        <v>16.17812172972123</v>
      </c>
      <c r="S22" s="139"/>
      <c r="U22" s="228"/>
      <c r="V22" s="228"/>
      <c r="W22" s="228"/>
      <c r="X22" s="228"/>
      <c r="Y22" s="228"/>
    </row>
    <row r="23" spans="2:25" ht="25.5" customHeight="1">
      <c r="B23" s="139" t="s">
        <v>233</v>
      </c>
      <c r="C23" s="150" t="s">
        <v>234</v>
      </c>
      <c r="D23" s="154">
        <f>+((D69+D70)/(D$53+D$54))*100</f>
        <v>11.516633036007146</v>
      </c>
      <c r="E23" s="155">
        <f aca="true" t="shared" si="15" ref="E23:R23">+((E69+E70)/(E$53+E$54))*100</f>
        <v>8.300802562000014</v>
      </c>
      <c r="F23" s="155">
        <f t="shared" si="15"/>
        <v>10.78877239691518</v>
      </c>
      <c r="G23" s="155">
        <f t="shared" si="15"/>
        <v>11.579872161838155</v>
      </c>
      <c r="H23" s="155">
        <f t="shared" si="15"/>
        <v>11.420113700454149</v>
      </c>
      <c r="I23" s="155">
        <f t="shared" si="15"/>
        <v>8.752999302811503</v>
      </c>
      <c r="J23" s="155">
        <f t="shared" si="15"/>
        <v>5.605389942297217</v>
      </c>
      <c r="K23" s="155">
        <f>+((K69+K70)/(K$53+K$54))*100</f>
        <v>6.9575520144347145</v>
      </c>
      <c r="L23" s="155">
        <f>+((L69+L70)/(L$53+L$54))*100</f>
        <v>8.056319527113008</v>
      </c>
      <c r="M23" s="155">
        <f>+((M69+M70)/(M$53+M$54))*100</f>
        <v>10.816211068700506</v>
      </c>
      <c r="N23" s="155">
        <f t="shared" si="15"/>
        <v>9.800699009736206</v>
      </c>
      <c r="O23" s="155">
        <f t="shared" si="15"/>
        <v>7.901802746470931</v>
      </c>
      <c r="P23" s="155">
        <f t="shared" si="15"/>
        <v>10.757704778436446</v>
      </c>
      <c r="Q23" s="155">
        <f t="shared" si="15"/>
        <v>10.174708468256421</v>
      </c>
      <c r="R23" s="157">
        <f t="shared" si="15"/>
        <v>10.313359398839689</v>
      </c>
      <c r="S23" s="139"/>
      <c r="U23" s="228"/>
      <c r="V23" s="228"/>
      <c r="W23" s="228"/>
      <c r="X23" s="228"/>
      <c r="Y23" s="228"/>
    </row>
    <row r="24" spans="2:25" ht="25.5" customHeight="1">
      <c r="B24" s="144" t="s">
        <v>235</v>
      </c>
      <c r="C24" s="153" t="s">
        <v>236</v>
      </c>
      <c r="D24" s="146">
        <f>+((D71+D72)/(D$53+D$54))*100</f>
        <v>7.5076418112303145</v>
      </c>
      <c r="E24" s="147">
        <f aca="true" t="shared" si="16" ref="E24:R24">+((E71+E72)/(E$53+E$54))*100</f>
        <v>7.771024938362022</v>
      </c>
      <c r="F24" s="147">
        <f t="shared" si="16"/>
        <v>6.892445528132575</v>
      </c>
      <c r="G24" s="147">
        <f t="shared" si="16"/>
        <v>8.790473157678644</v>
      </c>
      <c r="H24" s="147">
        <f t="shared" si="16"/>
        <v>9.508390807633685</v>
      </c>
      <c r="I24" s="147">
        <f t="shared" si="16"/>
        <v>5.809282431743039</v>
      </c>
      <c r="J24" s="147">
        <f t="shared" si="16"/>
        <v>4.359838340873729</v>
      </c>
      <c r="K24" s="147">
        <f>+((K71+K72)/(K$53+K$54))*100</f>
        <v>2.7071662506388314</v>
      </c>
      <c r="L24" s="147">
        <f>+((L71+L72)/(L$53+L$54))*100</f>
        <v>4.203166263016023</v>
      </c>
      <c r="M24" s="147">
        <f>+((M71+M72)/(M$53+M$54))*100</f>
        <v>8.42543223230275</v>
      </c>
      <c r="N24" s="147">
        <f t="shared" si="16"/>
        <v>4.58784578989289</v>
      </c>
      <c r="O24" s="147">
        <f t="shared" si="16"/>
        <v>4.975369103521751</v>
      </c>
      <c r="P24" s="147">
        <f t="shared" si="16"/>
        <v>4.458618543870566</v>
      </c>
      <c r="Q24" s="147">
        <f t="shared" si="16"/>
        <v>5.284081438478334</v>
      </c>
      <c r="R24" s="147">
        <f t="shared" si="16"/>
        <v>7.129905067141924</v>
      </c>
      <c r="S24" s="139"/>
      <c r="U24" s="228"/>
      <c r="V24" s="228"/>
      <c r="W24" s="228"/>
      <c r="X24" s="228"/>
      <c r="Y24" s="228"/>
    </row>
    <row r="25" spans="2:25" ht="25.5" customHeight="1">
      <c r="B25" s="352" t="s">
        <v>369</v>
      </c>
      <c r="C25" s="158"/>
      <c r="D25" s="154">
        <f>+(D74/D$52)*100</f>
        <v>45.591436695090366</v>
      </c>
      <c r="E25" s="155">
        <f aca="true" t="shared" si="17" ref="E25:R25">+(E74/E52)*100</f>
        <v>64.89440794655862</v>
      </c>
      <c r="F25" s="155">
        <f t="shared" si="17"/>
        <v>58.58840815929146</v>
      </c>
      <c r="G25" s="155">
        <f t="shared" si="17"/>
        <v>70.4435835931793</v>
      </c>
      <c r="H25" s="155">
        <f t="shared" si="17"/>
        <v>64.80118203113409</v>
      </c>
      <c r="I25" s="155">
        <f t="shared" si="17"/>
        <v>54.134176725961304</v>
      </c>
      <c r="J25" s="155">
        <f t="shared" si="17"/>
        <v>57.62492522189259</v>
      </c>
      <c r="K25" s="155">
        <f>+(K74/K52)*100</f>
        <v>92.55011969235977</v>
      </c>
      <c r="L25" s="155">
        <f>+(L74/L52)*100</f>
        <v>92.60060709884893</v>
      </c>
      <c r="M25" s="155">
        <f>+(M74/M52)*100</f>
        <v>63.78474246623801</v>
      </c>
      <c r="N25" s="155">
        <f t="shared" si="17"/>
        <v>81.33798854239795</v>
      </c>
      <c r="O25" s="155">
        <f t="shared" si="17"/>
        <v>66.01310370806158</v>
      </c>
      <c r="P25" s="155">
        <f t="shared" si="17"/>
        <v>74.80458522688733</v>
      </c>
      <c r="Q25" s="155">
        <f t="shared" si="17"/>
        <v>57.330031128195166</v>
      </c>
      <c r="R25" s="156">
        <f t="shared" si="17"/>
        <v>57.42690292599799</v>
      </c>
      <c r="S25" s="159"/>
      <c r="U25" s="228"/>
      <c r="V25" s="228"/>
      <c r="W25" s="228"/>
      <c r="X25" s="228"/>
      <c r="Y25" s="228"/>
    </row>
    <row r="26" spans="2:25" ht="25.5" customHeight="1">
      <c r="B26" s="352" t="s">
        <v>370</v>
      </c>
      <c r="C26" s="158"/>
      <c r="D26" s="154">
        <f>+(D75/D$52)*100</f>
        <v>32.67242834519396</v>
      </c>
      <c r="E26" s="155">
        <f aca="true" t="shared" si="18" ref="E26:R26">+(E75/E$52)*100</f>
        <v>22.712569475729445</v>
      </c>
      <c r="F26" s="155">
        <f t="shared" si="18"/>
        <v>24.975601507443596</v>
      </c>
      <c r="G26" s="155">
        <f t="shared" si="18"/>
        <v>23.13364130506124</v>
      </c>
      <c r="H26" s="155">
        <f t="shared" si="18"/>
        <v>21.193171337116766</v>
      </c>
      <c r="I26" s="155">
        <f t="shared" si="18"/>
        <v>25.297873621615658</v>
      </c>
      <c r="J26" s="155">
        <f t="shared" si="18"/>
        <v>27.919016835756754</v>
      </c>
      <c r="K26" s="155">
        <f aca="true" t="shared" si="19" ref="K26:M27">+(K75/K$52)*100</f>
        <v>41.62810088649873</v>
      </c>
      <c r="L26" s="155">
        <f t="shared" si="19"/>
        <v>49.94339754956471</v>
      </c>
      <c r="M26" s="155">
        <f t="shared" si="19"/>
        <v>18.359475337171684</v>
      </c>
      <c r="N26" s="155">
        <f t="shared" si="18"/>
        <v>17.261965369960507</v>
      </c>
      <c r="O26" s="155">
        <f t="shared" si="18"/>
        <v>10.418632998827608</v>
      </c>
      <c r="P26" s="155">
        <f t="shared" si="18"/>
        <v>10.939428881503087</v>
      </c>
      <c r="Q26" s="155">
        <f t="shared" si="18"/>
        <v>19.68973818028283</v>
      </c>
      <c r="R26" s="157">
        <f t="shared" si="18"/>
        <v>26.11953930301287</v>
      </c>
      <c r="S26" s="159"/>
      <c r="U26" s="228"/>
      <c r="V26" s="228"/>
      <c r="W26" s="228"/>
      <c r="X26" s="228"/>
      <c r="Y26" s="228"/>
    </row>
    <row r="27" spans="2:25" ht="25.5" customHeight="1">
      <c r="B27" s="352" t="s">
        <v>371</v>
      </c>
      <c r="C27" s="145"/>
      <c r="D27" s="146">
        <f>+(D76/D$52)*100</f>
        <v>17.580829306769694</v>
      </c>
      <c r="E27" s="147">
        <f aca="true" t="shared" si="20" ref="E27:R27">+(E76/E$52)*100</f>
        <v>10.572558088757576</v>
      </c>
      <c r="F27" s="147">
        <f t="shared" si="20"/>
        <v>17.047196324437287</v>
      </c>
      <c r="G27" s="147">
        <f t="shared" si="20"/>
        <v>11.18018261888552</v>
      </c>
      <c r="H27" s="147">
        <f t="shared" si="20"/>
        <v>8.216350973432096</v>
      </c>
      <c r="I27" s="147">
        <f t="shared" si="20"/>
        <v>13.016619346347197</v>
      </c>
      <c r="J27" s="147">
        <f t="shared" si="20"/>
        <v>16.139252096839172</v>
      </c>
      <c r="K27" s="147">
        <f t="shared" si="19"/>
        <v>35.60503578113307</v>
      </c>
      <c r="L27" s="147">
        <f t="shared" si="19"/>
        <v>44.998196736092325</v>
      </c>
      <c r="M27" s="147">
        <f t="shared" si="19"/>
        <v>9.037238952039683</v>
      </c>
      <c r="N27" s="147">
        <f t="shared" si="20"/>
        <v>13.076564434274198</v>
      </c>
      <c r="O27" s="147">
        <f t="shared" si="20"/>
        <v>5.320207052131257</v>
      </c>
      <c r="P27" s="147">
        <f t="shared" si="20"/>
        <v>5.774944041239911</v>
      </c>
      <c r="Q27" s="147">
        <f t="shared" si="20"/>
        <v>10.431615024844465</v>
      </c>
      <c r="R27" s="147">
        <f t="shared" si="20"/>
        <v>14.228213553704435</v>
      </c>
      <c r="S27" s="159"/>
      <c r="U27" s="228"/>
      <c r="V27" s="228"/>
      <c r="W27" s="228"/>
      <c r="X27" s="228"/>
      <c r="Y27" s="228"/>
    </row>
    <row r="28" spans="2:25" ht="25.5" customHeight="1">
      <c r="B28" s="348" t="s">
        <v>372</v>
      </c>
      <c r="C28" s="145"/>
      <c r="D28" s="148">
        <f>+((D$53+D$54)/D78)*1000</f>
        <v>286372.4678456592</v>
      </c>
      <c r="E28" s="149">
        <f aca="true" t="shared" si="21" ref="E28:R28">+((E$53+E$54)/E78)*1000</f>
        <v>248089.93135011444</v>
      </c>
      <c r="F28" s="226">
        <f t="shared" si="21"/>
        <v>333414.58474004053</v>
      </c>
      <c r="G28" s="149">
        <f t="shared" si="21"/>
        <v>258792.41177027154</v>
      </c>
      <c r="H28" s="149">
        <f t="shared" si="21"/>
        <v>259498.4376574942</v>
      </c>
      <c r="I28" s="149">
        <f t="shared" si="21"/>
        <v>551059.3514765489</v>
      </c>
      <c r="J28" s="149">
        <f t="shared" si="21"/>
        <v>387941.79057260364</v>
      </c>
      <c r="K28" s="149">
        <f aca="true" t="shared" si="22" ref="K28:M29">+((K$53+K$54)/K78)*1000</f>
        <v>301702.0327218642</v>
      </c>
      <c r="L28" s="149">
        <f t="shared" si="22"/>
        <v>373634.96932515333</v>
      </c>
      <c r="M28" s="149">
        <f t="shared" si="22"/>
        <v>297110.9053021533</v>
      </c>
      <c r="N28" s="149">
        <f t="shared" si="21"/>
        <v>278539.73509933776</v>
      </c>
      <c r="O28" s="149">
        <f t="shared" si="21"/>
        <v>273819.31668856763</v>
      </c>
      <c r="P28" s="149">
        <f t="shared" si="21"/>
        <v>219503.9539899353</v>
      </c>
      <c r="Q28" s="149">
        <f t="shared" si="21"/>
        <v>340229.4651866801</v>
      </c>
      <c r="R28" s="247">
        <f t="shared" si="21"/>
        <v>299771.73402173223</v>
      </c>
      <c r="S28" s="139"/>
      <c r="U28" s="228"/>
      <c r="V28" s="228"/>
      <c r="W28" s="228"/>
      <c r="X28" s="228"/>
      <c r="Y28" s="228"/>
    </row>
    <row r="29" spans="2:25" ht="25.5" customHeight="1">
      <c r="B29" s="348" t="s">
        <v>373</v>
      </c>
      <c r="C29" s="145"/>
      <c r="D29" s="148">
        <f>+((D$53+D$54)/D79)*1000</f>
        <v>78716.51899153722</v>
      </c>
      <c r="E29" s="149">
        <f aca="true" t="shared" si="23" ref="E29:R29">+((E$53+E$54)/E79)*1000</f>
        <v>49717.649108969</v>
      </c>
      <c r="F29" s="149">
        <f t="shared" si="23"/>
        <v>50208.251895201836</v>
      </c>
      <c r="G29" s="149">
        <f t="shared" si="23"/>
        <v>45568.056110888974</v>
      </c>
      <c r="H29" s="149">
        <f t="shared" si="23"/>
        <v>41747.48654083155</v>
      </c>
      <c r="I29" s="149">
        <f t="shared" si="23"/>
        <v>49527.946916471505</v>
      </c>
      <c r="J29" s="149">
        <f t="shared" si="23"/>
        <v>58068.188275404864</v>
      </c>
      <c r="K29" s="149">
        <f t="shared" si="22"/>
        <v>33103.029973344936</v>
      </c>
      <c r="L29" s="149">
        <f t="shared" si="22"/>
        <v>52600.403051676985</v>
      </c>
      <c r="M29" s="149">
        <f t="shared" si="22"/>
        <v>50410.40246705034</v>
      </c>
      <c r="N29" s="149">
        <f t="shared" si="23"/>
        <v>39971.014492753624</v>
      </c>
      <c r="O29" s="149">
        <f t="shared" si="23"/>
        <v>32497.894572676232</v>
      </c>
      <c r="P29" s="149">
        <f t="shared" si="23"/>
        <v>36429.040147944885</v>
      </c>
      <c r="Q29" s="149">
        <f t="shared" si="23"/>
        <v>44613.61561362885</v>
      </c>
      <c r="R29" s="247">
        <f t="shared" si="23"/>
        <v>54225.81697148579</v>
      </c>
      <c r="S29" s="139"/>
      <c r="U29" s="228"/>
      <c r="V29" s="228"/>
      <c r="W29" s="228"/>
      <c r="X29" s="228"/>
      <c r="Y29" s="228"/>
    </row>
    <row r="30" spans="2:25" s="258" customFormat="1" ht="25.5" customHeight="1">
      <c r="B30" s="353" t="s">
        <v>374</v>
      </c>
      <c r="C30" s="263"/>
      <c r="D30" s="264">
        <f>+((D81+D82)/D83)*100</f>
        <v>63.38801949888878</v>
      </c>
      <c r="E30" s="265">
        <f aca="true" t="shared" si="24" ref="E30:R30">+((E81+E82)/E83)*100</f>
        <v>42.94119789172122</v>
      </c>
      <c r="F30" s="265">
        <f t="shared" si="24"/>
        <v>-0.14865177434119867</v>
      </c>
      <c r="G30" s="265">
        <f t="shared" si="24"/>
        <v>38.21260983096176</v>
      </c>
      <c r="H30" s="265">
        <f t="shared" si="24"/>
        <v>-16.32047674449184</v>
      </c>
      <c r="I30" s="265">
        <f t="shared" si="24"/>
        <v>22.393787697425626</v>
      </c>
      <c r="J30" s="265">
        <f t="shared" si="24"/>
        <v>82.00952065315948</v>
      </c>
      <c r="K30" s="402">
        <f>+((L81+L82)/L83)*100</f>
        <v>36.120348943695035</v>
      </c>
      <c r="L30" s="403"/>
      <c r="M30" s="265">
        <f>+((M81+M82)/M83)*100</f>
        <v>50.74179855853643</v>
      </c>
      <c r="N30" s="265">
        <f t="shared" si="24"/>
        <v>67.05981945902828</v>
      </c>
      <c r="O30" s="265">
        <f t="shared" si="24"/>
        <v>39.567377895952745</v>
      </c>
      <c r="P30" s="265">
        <f t="shared" si="24"/>
        <v>33.28533862642665</v>
      </c>
      <c r="Q30" s="265">
        <f t="shared" si="24"/>
        <v>50.46705416143901</v>
      </c>
      <c r="R30" s="265">
        <f t="shared" si="24"/>
        <v>36.652241697342305</v>
      </c>
      <c r="S30" s="266"/>
      <c r="U30" s="267"/>
      <c r="V30" s="267"/>
      <c r="W30" s="267"/>
      <c r="X30" s="267"/>
      <c r="Y30" s="267"/>
    </row>
    <row r="31" spans="2:25" s="258" customFormat="1" ht="25.5" customHeight="1">
      <c r="B31" s="353" t="s">
        <v>375</v>
      </c>
      <c r="C31" s="263"/>
      <c r="D31" s="264">
        <f>+((D84)/(D85+D88))*100</f>
        <v>57.92775948379849</v>
      </c>
      <c r="E31" s="265">
        <f aca="true" t="shared" si="25" ref="E31:R31">+((E84)/(E85+E88))*100</f>
        <v>116.15598213061989</v>
      </c>
      <c r="F31" s="265">
        <f t="shared" si="25"/>
        <v>104.29685795379152</v>
      </c>
      <c r="G31" s="265">
        <f t="shared" si="25"/>
        <v>99.94295907919418</v>
      </c>
      <c r="H31" s="265">
        <f t="shared" si="25"/>
        <v>105.89165950713367</v>
      </c>
      <c r="I31" s="265">
        <f t="shared" si="25"/>
        <v>81.69692853028</v>
      </c>
      <c r="J31" s="265">
        <f t="shared" si="25"/>
        <v>63.78002881593851</v>
      </c>
      <c r="K31" s="402">
        <f>+((L84)/(L85+L88))*100</f>
        <v>101.08517711394536</v>
      </c>
      <c r="L31" s="403"/>
      <c r="M31" s="265">
        <f>+((M84)/(M85+M88))*100</f>
        <v>81.96948174719039</v>
      </c>
      <c r="N31" s="265">
        <f t="shared" si="25"/>
        <v>66.23074678060922</v>
      </c>
      <c r="O31" s="265">
        <f t="shared" si="25"/>
        <v>84.4267526796171</v>
      </c>
      <c r="P31" s="265">
        <f t="shared" si="25"/>
        <v>95.44833263268177</v>
      </c>
      <c r="Q31" s="265">
        <f t="shared" si="25"/>
        <v>76.05688499897258</v>
      </c>
      <c r="R31" s="265">
        <f t="shared" si="25"/>
        <v>82.33109354739676</v>
      </c>
      <c r="S31" s="266"/>
      <c r="U31" s="267"/>
      <c r="V31" s="267"/>
      <c r="W31" s="267"/>
      <c r="X31" s="267"/>
      <c r="Y31" s="268"/>
    </row>
    <row r="32" spans="2:25" s="258" customFormat="1" ht="25.5" customHeight="1">
      <c r="B32" s="353" t="s">
        <v>376</v>
      </c>
      <c r="C32" s="263"/>
      <c r="D32" s="264">
        <f>+(D84/(D81+D82))*100</f>
        <v>80.66602532334393</v>
      </c>
      <c r="E32" s="265">
        <f aca="true" t="shared" si="26" ref="E32:R32">+(E84/(E81+E82))*100</f>
        <v>165.6327015207497</v>
      </c>
      <c r="F32" s="265">
        <f>+(F84/(F81+F82))*100</f>
        <v>-59886.07641171744</v>
      </c>
      <c r="G32" s="265">
        <f t="shared" si="26"/>
        <v>167.64091565583198</v>
      </c>
      <c r="H32" s="265">
        <f t="shared" si="26"/>
        <v>-580.9636688211593</v>
      </c>
      <c r="I32" s="265">
        <f t="shared" si="26"/>
        <v>348.45876381898853</v>
      </c>
      <c r="J32" s="265">
        <f t="shared" si="26"/>
        <v>76.321617302164</v>
      </c>
      <c r="K32" s="402">
        <f>+(L84/(L81+L82))*100</f>
        <v>222.67117795969952</v>
      </c>
      <c r="L32" s="403"/>
      <c r="M32" s="265">
        <f>+(M84/(M81+M82))*100</f>
        <v>143.80572829168318</v>
      </c>
      <c r="N32" s="265">
        <f t="shared" si="26"/>
        <v>98.06154032894338</v>
      </c>
      <c r="O32" s="265">
        <f t="shared" si="26"/>
        <v>208.86437120965923</v>
      </c>
      <c r="P32" s="265">
        <f t="shared" si="26"/>
        <v>254.53206162876006</v>
      </c>
      <c r="Q32" s="265">
        <f t="shared" si="26"/>
        <v>145.93801915869673</v>
      </c>
      <c r="R32" s="265">
        <f t="shared" si="26"/>
        <v>196.7327689883658</v>
      </c>
      <c r="S32" s="266"/>
      <c r="U32" s="267"/>
      <c r="V32" s="267"/>
      <c r="W32" s="267"/>
      <c r="X32" s="267"/>
      <c r="Y32" s="267"/>
    </row>
    <row r="33" spans="2:25" s="258" customFormat="1" ht="25.5" customHeight="1">
      <c r="B33" s="353" t="s">
        <v>377</v>
      </c>
      <c r="C33" s="263"/>
      <c r="D33" s="264">
        <f>(+D86/D87)*100</f>
        <v>378.7778085226655</v>
      </c>
      <c r="E33" s="265">
        <f aca="true" t="shared" si="27" ref="E33:R33">(+E86/E87)*100</f>
        <v>56.31051110531513</v>
      </c>
      <c r="F33" s="265">
        <f t="shared" si="27"/>
        <v>68.84943364022122</v>
      </c>
      <c r="G33" s="265">
        <f t="shared" si="27"/>
        <v>100.10183208292082</v>
      </c>
      <c r="H33" s="265">
        <f t="shared" si="27"/>
        <v>49.56274461521838</v>
      </c>
      <c r="I33" s="265">
        <f t="shared" si="27"/>
        <v>466.52270605469494</v>
      </c>
      <c r="J33" s="265">
        <f t="shared" si="27"/>
        <v>2000.1490234349242</v>
      </c>
      <c r="K33" s="402">
        <f>(+L86/L87)*100</f>
        <v>95.77448767881192</v>
      </c>
      <c r="L33" s="403"/>
      <c r="M33" s="265">
        <f>(+M86/M87)*100</f>
        <v>246.18879123387742</v>
      </c>
      <c r="N33" s="265">
        <f t="shared" si="27"/>
        <v>4816.23540187772</v>
      </c>
      <c r="O33" s="265">
        <f t="shared" si="27"/>
        <v>656.6882045642012</v>
      </c>
      <c r="P33" s="265">
        <f t="shared" si="27"/>
        <v>135.95083705648176</v>
      </c>
      <c r="Q33" s="265">
        <f t="shared" si="27"/>
        <v>787.1483085729233</v>
      </c>
      <c r="R33" s="265">
        <f t="shared" si="27"/>
        <v>207.36086533502106</v>
      </c>
      <c r="S33" s="266"/>
      <c r="U33" s="267"/>
      <c r="V33" s="267"/>
      <c r="W33" s="267"/>
      <c r="X33" s="267"/>
      <c r="Y33" s="267"/>
    </row>
    <row r="34" spans="2:25" s="258" customFormat="1" ht="25.5" customHeight="1">
      <c r="B34" s="353" t="s">
        <v>378</v>
      </c>
      <c r="C34" s="263"/>
      <c r="D34" s="264">
        <f>(+D90/D91)*100</f>
        <v>97.91351950930525</v>
      </c>
      <c r="E34" s="265">
        <f aca="true" t="shared" si="28" ref="E34:R34">(+E90/E91)*100</f>
        <v>92.17703727918042</v>
      </c>
      <c r="F34" s="265">
        <f t="shared" si="28"/>
        <v>84.28819644196093</v>
      </c>
      <c r="G34" s="265">
        <f t="shared" si="28"/>
        <v>96.76249714276173</v>
      </c>
      <c r="H34" s="265">
        <f t="shared" si="28"/>
        <v>77.70121362308802</v>
      </c>
      <c r="I34" s="265">
        <f t="shared" si="28"/>
        <v>95.59647607180295</v>
      </c>
      <c r="J34" s="265">
        <f t="shared" si="28"/>
        <v>100</v>
      </c>
      <c r="K34" s="265">
        <f>(+K90/K91)*100</f>
        <v>85.5217890941054</v>
      </c>
      <c r="L34" s="265">
        <f>(+L90/L91)*100</f>
        <v>77.17994921680027</v>
      </c>
      <c r="M34" s="265">
        <f>(+M90/M91)*100</f>
        <v>90.12752379467322</v>
      </c>
      <c r="N34" s="265">
        <f t="shared" si="28"/>
        <v>93.39209305900741</v>
      </c>
      <c r="O34" s="265">
        <f t="shared" si="28"/>
        <v>105.69036523623332</v>
      </c>
      <c r="P34" s="265">
        <f t="shared" si="28"/>
        <v>89.74471912562349</v>
      </c>
      <c r="Q34" s="265">
        <f t="shared" si="28"/>
        <v>94.60606436715452</v>
      </c>
      <c r="R34" s="265">
        <f t="shared" si="28"/>
        <v>92.2869450628335</v>
      </c>
      <c r="S34" s="266"/>
      <c r="U34" s="267"/>
      <c r="V34" s="267"/>
      <c r="W34" s="267"/>
      <c r="X34" s="267"/>
      <c r="Y34" s="267"/>
    </row>
    <row r="35" spans="2:25" s="258" customFormat="1" ht="25.5" customHeight="1">
      <c r="B35" s="353" t="s">
        <v>379</v>
      </c>
      <c r="C35" s="263"/>
      <c r="D35" s="264">
        <f>+((D92+D94)/(D93+D95))*100</f>
        <v>98.20946895295478</v>
      </c>
      <c r="E35" s="265">
        <f aca="true" t="shared" si="29" ref="E35:R35">+((E92+E94)/(E93+E95))*100</f>
        <v>92.33854041213127</v>
      </c>
      <c r="F35" s="265">
        <f t="shared" si="29"/>
        <v>84.30542955655159</v>
      </c>
      <c r="G35" s="265">
        <f t="shared" si="29"/>
        <v>96.83729329512286</v>
      </c>
      <c r="H35" s="265">
        <f t="shared" si="29"/>
        <v>77.86835067528544</v>
      </c>
      <c r="I35" s="265">
        <f t="shared" si="29"/>
        <v>95.62067890225943</v>
      </c>
      <c r="J35" s="265">
        <f t="shared" si="29"/>
        <v>100.075358880467</v>
      </c>
      <c r="K35" s="265">
        <f>+((K92+K94)/(K93+K95))*100</f>
        <v>87.30689207838046</v>
      </c>
      <c r="L35" s="265">
        <f>+((L92+L94)/(L93+L95))*100</f>
        <v>92.89677182856012</v>
      </c>
      <c r="M35" s="265">
        <f>+((M92+M94)/(M93+M95))*100</f>
        <v>90.25355414170633</v>
      </c>
      <c r="N35" s="265">
        <f t="shared" si="29"/>
        <v>93.39209305900741</v>
      </c>
      <c r="O35" s="265">
        <f t="shared" si="29"/>
        <v>103.08599962497136</v>
      </c>
      <c r="P35" s="265">
        <f t="shared" si="29"/>
        <v>89.74471912562349</v>
      </c>
      <c r="Q35" s="265">
        <f t="shared" si="29"/>
        <v>94.60606436715452</v>
      </c>
      <c r="R35" s="265">
        <f t="shared" si="29"/>
        <v>92.67112778637369</v>
      </c>
      <c r="S35" s="266"/>
      <c r="U35" s="267"/>
      <c r="V35" s="267"/>
      <c r="W35" s="267"/>
      <c r="X35" s="267"/>
      <c r="Y35" s="267"/>
    </row>
    <row r="36" spans="2:25" s="258" customFormat="1" ht="25.5" customHeight="1">
      <c r="B36" s="353" t="s">
        <v>380</v>
      </c>
      <c r="C36" s="263"/>
      <c r="D36" s="264">
        <f>(+D92/D93)*100</f>
        <v>98.22097812760701</v>
      </c>
      <c r="E36" s="265">
        <f aca="true" t="shared" si="30" ref="E36:R36">(+E92/E93)*100</f>
        <v>92.17036131637826</v>
      </c>
      <c r="F36" s="265">
        <f t="shared" si="30"/>
        <v>87.37580679643564</v>
      </c>
      <c r="G36" s="265">
        <f t="shared" si="30"/>
        <v>83.13452649877878</v>
      </c>
      <c r="H36" s="265">
        <f t="shared" si="30"/>
        <v>76.50258147990118</v>
      </c>
      <c r="I36" s="265">
        <f t="shared" si="30"/>
        <v>96.85795123436846</v>
      </c>
      <c r="J36" s="265">
        <f t="shared" si="30"/>
        <v>84.92929816602943</v>
      </c>
      <c r="K36" s="265">
        <f>(+K92/K93)*100</f>
        <v>59.281905539063274</v>
      </c>
      <c r="L36" s="265">
        <f>(+L92/L93)*100</f>
        <v>58.919029791830525</v>
      </c>
      <c r="M36" s="265">
        <f>(+M92/M93)*100</f>
        <v>91.06901757466375</v>
      </c>
      <c r="N36" s="265">
        <f t="shared" si="30"/>
        <v>81.23771482057924</v>
      </c>
      <c r="O36" s="265">
        <f t="shared" si="30"/>
        <v>86.20753822016273</v>
      </c>
      <c r="P36" s="265">
        <f t="shared" si="30"/>
        <v>81.90664764419081</v>
      </c>
      <c r="Q36" s="265">
        <f t="shared" si="30"/>
        <v>93.6427466412633</v>
      </c>
      <c r="R36" s="265">
        <f t="shared" si="30"/>
        <v>90.40258410482778</v>
      </c>
      <c r="S36" s="266"/>
      <c r="U36" s="267"/>
      <c r="V36" s="267"/>
      <c r="W36" s="267"/>
      <c r="X36" s="267"/>
      <c r="Y36" s="267"/>
    </row>
    <row r="37" spans="2:25" s="258" customFormat="1" ht="25.5" customHeight="1">
      <c r="B37" s="353" t="s">
        <v>381</v>
      </c>
      <c r="C37" s="263"/>
      <c r="D37" s="269">
        <f>(+D96/D92)*100</f>
        <v>13.748719866920172</v>
      </c>
      <c r="E37" s="265">
        <f aca="true" t="shared" si="31" ref="E37:R37">(+E96/E92)*100</f>
        <v>40.26230801758901</v>
      </c>
      <c r="F37" s="265">
        <f t="shared" si="31"/>
        <v>162.99164483737292</v>
      </c>
      <c r="G37" s="265">
        <f t="shared" si="31"/>
        <v>86.81013688433889</v>
      </c>
      <c r="H37" s="265">
        <f t="shared" si="31"/>
        <v>265.3773969395848</v>
      </c>
      <c r="I37" s="265">
        <f t="shared" si="31"/>
        <v>78.49928282568443</v>
      </c>
      <c r="J37" s="270" t="s">
        <v>312</v>
      </c>
      <c r="K37" s="265">
        <f>(+K96/K92)*100</f>
        <v>221.32185299278368</v>
      </c>
      <c r="L37" s="265">
        <f>(+L96/L92)*100</f>
        <v>152.14813813001533</v>
      </c>
      <c r="M37" s="265">
        <f>(+M96/M92)*100</f>
        <v>49.41309353921921</v>
      </c>
      <c r="N37" s="357">
        <f>(+N96/N92)*100</f>
        <v>23.98459815327892</v>
      </c>
      <c r="O37" s="265">
        <f t="shared" si="31"/>
        <v>8.024539825368542</v>
      </c>
      <c r="P37" s="265">
        <f t="shared" si="31"/>
        <v>121.7502543580004</v>
      </c>
      <c r="Q37" s="270" t="s">
        <v>312</v>
      </c>
      <c r="R37" s="271">
        <f t="shared" si="31"/>
        <v>65.23732454995994</v>
      </c>
      <c r="S37" s="266"/>
      <c r="U37" s="267"/>
      <c r="V37" s="267"/>
      <c r="W37" s="267"/>
      <c r="X37" s="267"/>
      <c r="Y37" s="267"/>
    </row>
    <row r="38" spans="2:25" s="258" customFormat="1" ht="25.5" customHeight="1">
      <c r="B38" s="353" t="s">
        <v>382</v>
      </c>
      <c r="C38" s="263"/>
      <c r="D38" s="272" t="s">
        <v>312</v>
      </c>
      <c r="E38" s="273">
        <f>(+E97/E92)*100</f>
        <v>15.827631786234479</v>
      </c>
      <c r="F38" s="273">
        <f>(+F97/F92)*100</f>
        <v>8.971087119111829</v>
      </c>
      <c r="G38" s="270" t="s">
        <v>326</v>
      </c>
      <c r="H38" s="273">
        <f>(+H97/H92)*100</f>
        <v>17.52430466686425</v>
      </c>
      <c r="I38" s="270" t="s">
        <v>326</v>
      </c>
      <c r="J38" s="270" t="s">
        <v>326</v>
      </c>
      <c r="K38" s="402">
        <f>(+L97/L92)*100</f>
        <v>9.20415952874703</v>
      </c>
      <c r="L38" s="403"/>
      <c r="M38" s="270" t="s">
        <v>326</v>
      </c>
      <c r="N38" s="270" t="s">
        <v>326</v>
      </c>
      <c r="O38" s="270" t="s">
        <v>326</v>
      </c>
      <c r="P38" s="270" t="s">
        <v>326</v>
      </c>
      <c r="Q38" s="270" t="s">
        <v>326</v>
      </c>
      <c r="R38" s="271">
        <f>(+R97/R92)*100</f>
        <v>4.129314402063988</v>
      </c>
      <c r="S38" s="266"/>
      <c r="U38" s="267"/>
      <c r="V38" s="267"/>
      <c r="W38" s="267"/>
      <c r="X38" s="267"/>
      <c r="Y38" s="267"/>
    </row>
    <row r="39" spans="2:25" s="258" customFormat="1" ht="25.5" customHeight="1">
      <c r="B39" s="353" t="s">
        <v>383</v>
      </c>
      <c r="C39" s="263"/>
      <c r="D39" s="264">
        <f>((D103+D104)/SUM(D99:D102))*100</f>
        <v>1.1113656766913882</v>
      </c>
      <c r="E39" s="265">
        <f aca="true" t="shared" si="32" ref="E39:R39">((E103+E104)/SUM(E99:E102))*100</f>
        <v>2.159295546358773</v>
      </c>
      <c r="F39" s="265">
        <f t="shared" si="32"/>
        <v>3.9060685284458496</v>
      </c>
      <c r="G39" s="265">
        <f t="shared" si="32"/>
        <v>1.8145742446275652</v>
      </c>
      <c r="H39" s="265">
        <f t="shared" si="32"/>
        <v>2.767746666584588</v>
      </c>
      <c r="I39" s="265">
        <f t="shared" si="32"/>
        <v>3.170653307596501</v>
      </c>
      <c r="J39" s="265">
        <f t="shared" si="32"/>
        <v>6.334538779592385</v>
      </c>
      <c r="K39" s="402">
        <f>((L103+L104)/SUM(L99:L102))*100</f>
        <v>0.8212178304558926</v>
      </c>
      <c r="L39" s="403"/>
      <c r="M39" s="265">
        <f>((M103+M104)/SUM(M99:M102))*100</f>
        <v>2.932945347111908</v>
      </c>
      <c r="N39" s="265">
        <f t="shared" si="32"/>
        <v>2.083617462987377</v>
      </c>
      <c r="O39" s="265">
        <f t="shared" si="32"/>
        <v>2.0001170970398117</v>
      </c>
      <c r="P39" s="265">
        <f t="shared" si="32"/>
        <v>1.6318970010282996</v>
      </c>
      <c r="Q39" s="265">
        <f t="shared" si="32"/>
        <v>2.5046874269755515</v>
      </c>
      <c r="R39" s="265">
        <f t="shared" si="32"/>
        <v>2.8602537774210135</v>
      </c>
      <c r="S39" s="266"/>
      <c r="U39" s="267"/>
      <c r="V39" s="267"/>
      <c r="W39" s="267"/>
      <c r="X39" s="267"/>
      <c r="Y39" s="267"/>
    </row>
    <row r="40" spans="2:25" s="258" customFormat="1" ht="25.5" customHeight="1" thickBot="1">
      <c r="B40" s="354" t="s">
        <v>384</v>
      </c>
      <c r="C40" s="274"/>
      <c r="D40" s="275">
        <f>+D102</f>
        <v>3744942</v>
      </c>
      <c r="E40" s="276">
        <f aca="true" t="shared" si="33" ref="E40:J40">+E102</f>
        <v>989483</v>
      </c>
      <c r="F40" s="276">
        <f t="shared" si="33"/>
        <v>7873758</v>
      </c>
      <c r="G40" s="276">
        <f t="shared" si="33"/>
        <v>483537</v>
      </c>
      <c r="H40" s="276">
        <f t="shared" si="33"/>
        <v>9700544</v>
      </c>
      <c r="I40" s="276">
        <f t="shared" si="33"/>
        <v>4296307</v>
      </c>
      <c r="J40" s="276">
        <f t="shared" si="33"/>
        <v>655912</v>
      </c>
      <c r="K40" s="400">
        <f>L102</f>
        <v>934597</v>
      </c>
      <c r="L40" s="401"/>
      <c r="M40" s="276">
        <f>+M102</f>
        <v>1527202</v>
      </c>
      <c r="N40" s="276">
        <f>+N102</f>
        <v>197973</v>
      </c>
      <c r="O40" s="276">
        <f>+O102</f>
        <v>802753</v>
      </c>
      <c r="P40" s="276">
        <f>+P102</f>
        <v>236464</v>
      </c>
      <c r="Q40" s="276">
        <f>+Q102</f>
        <v>3787259</v>
      </c>
      <c r="R40" s="276">
        <f>SUM(D40:Q40)</f>
        <v>35230731</v>
      </c>
      <c r="S40" s="266"/>
      <c r="U40" s="267"/>
      <c r="V40" s="267"/>
      <c r="W40" s="267"/>
      <c r="X40" s="267"/>
      <c r="Y40" s="267"/>
    </row>
    <row r="41" s="258" customFormat="1" ht="17.25"/>
    <row r="42" s="258" customFormat="1" ht="17.25"/>
    <row r="43" spans="2:18" s="258" customFormat="1" ht="17.25">
      <c r="B43" s="255"/>
      <c r="C43" s="277" t="s">
        <v>41</v>
      </c>
      <c r="D43" s="257">
        <v>177060</v>
      </c>
      <c r="E43" s="257">
        <v>93122</v>
      </c>
      <c r="F43" s="257">
        <v>91698</v>
      </c>
      <c r="G43" s="257">
        <v>49393</v>
      </c>
      <c r="H43" s="257">
        <v>50832</v>
      </c>
      <c r="I43" s="257">
        <v>79191</v>
      </c>
      <c r="J43" s="257">
        <v>17217</v>
      </c>
      <c r="K43" s="257">
        <v>12835</v>
      </c>
      <c r="L43" s="257">
        <v>3258</v>
      </c>
      <c r="M43" s="257">
        <v>51967</v>
      </c>
      <c r="N43" s="257">
        <v>9187</v>
      </c>
      <c r="O43" s="257">
        <v>16905</v>
      </c>
      <c r="P43" s="257">
        <v>19777</v>
      </c>
      <c r="Q43" s="257">
        <v>81792</v>
      </c>
      <c r="R43" s="278">
        <f>SUM(D43:Q43)</f>
        <v>754234</v>
      </c>
    </row>
    <row r="44" spans="2:18" s="258" customFormat="1" ht="17.25">
      <c r="B44" s="255"/>
      <c r="C44" s="256" t="s">
        <v>319</v>
      </c>
      <c r="D44" s="257">
        <v>177060</v>
      </c>
      <c r="E44" s="257">
        <v>86875</v>
      </c>
      <c r="F44" s="257">
        <v>91698</v>
      </c>
      <c r="G44" s="257">
        <v>49393</v>
      </c>
      <c r="H44" s="257">
        <v>50832</v>
      </c>
      <c r="I44" s="257">
        <v>64762</v>
      </c>
      <c r="J44" s="257">
        <v>17217</v>
      </c>
      <c r="K44" s="257">
        <v>3170</v>
      </c>
      <c r="L44" s="257">
        <v>3258</v>
      </c>
      <c r="M44" s="257">
        <v>51967</v>
      </c>
      <c r="N44" s="257">
        <v>9187</v>
      </c>
      <c r="O44" s="257">
        <v>7605</v>
      </c>
      <c r="P44" s="257">
        <v>7336</v>
      </c>
      <c r="Q44" s="257">
        <v>69078</v>
      </c>
      <c r="R44" s="278">
        <f>SUM(D44:Q44)</f>
        <v>689438</v>
      </c>
    </row>
    <row r="45" spans="2:18" s="258" customFormat="1" ht="17.25">
      <c r="B45" s="255"/>
      <c r="C45" s="279" t="s">
        <v>270</v>
      </c>
      <c r="D45" s="278">
        <v>207888</v>
      </c>
      <c r="E45" s="278">
        <v>153354</v>
      </c>
      <c r="F45" s="278">
        <v>120048</v>
      </c>
      <c r="G45" s="278">
        <v>85644</v>
      </c>
      <c r="H45" s="278">
        <v>73200</v>
      </c>
      <c r="I45" s="278">
        <v>93330</v>
      </c>
      <c r="J45" s="278">
        <v>36600</v>
      </c>
      <c r="K45" s="278">
        <v>32940</v>
      </c>
      <c r="L45" s="278">
        <v>8784</v>
      </c>
      <c r="M45" s="278">
        <v>102846</v>
      </c>
      <c r="N45" s="278">
        <v>10980</v>
      </c>
      <c r="O45" s="278">
        <v>18300</v>
      </c>
      <c r="P45" s="278">
        <v>27816</v>
      </c>
      <c r="Q45" s="278">
        <v>105408</v>
      </c>
      <c r="R45" s="278">
        <f>SUM(D45:Q45)</f>
        <v>1077138</v>
      </c>
    </row>
    <row r="46" spans="2:18" s="258" customFormat="1" ht="17.25">
      <c r="B46" s="255"/>
      <c r="C46" s="256" t="s">
        <v>320</v>
      </c>
      <c r="D46" s="278">
        <v>207156</v>
      </c>
      <c r="E46" s="278">
        <v>138714</v>
      </c>
      <c r="F46" s="278">
        <v>119316</v>
      </c>
      <c r="G46" s="278">
        <v>85644</v>
      </c>
      <c r="H46" s="278">
        <v>73200</v>
      </c>
      <c r="I46" s="278">
        <v>72834</v>
      </c>
      <c r="J46" s="278">
        <v>36600</v>
      </c>
      <c r="K46" s="278">
        <v>18300</v>
      </c>
      <c r="L46" s="278">
        <v>0</v>
      </c>
      <c r="M46" s="278">
        <v>88938</v>
      </c>
      <c r="N46" s="278">
        <v>10980</v>
      </c>
      <c r="O46" s="278">
        <v>7320</v>
      </c>
      <c r="P46" s="278">
        <v>12078</v>
      </c>
      <c r="Q46" s="278">
        <v>85644</v>
      </c>
      <c r="R46" s="278">
        <f>SUM(D46:Q46)</f>
        <v>956724</v>
      </c>
    </row>
    <row r="47" spans="2:18" s="258" customFormat="1" ht="17.25">
      <c r="B47" s="255"/>
      <c r="C47" s="277" t="s">
        <v>42</v>
      </c>
      <c r="D47" s="257">
        <v>432320</v>
      </c>
      <c r="E47" s="257">
        <v>182915</v>
      </c>
      <c r="F47" s="257">
        <v>137019</v>
      </c>
      <c r="G47" s="257">
        <v>117012</v>
      </c>
      <c r="H47" s="257">
        <v>90634</v>
      </c>
      <c r="I47" s="257">
        <v>126995</v>
      </c>
      <c r="J47" s="257">
        <v>44466</v>
      </c>
      <c r="K47" s="257">
        <v>54340</v>
      </c>
      <c r="L47" s="257">
        <v>22057</v>
      </c>
      <c r="M47" s="257">
        <v>116411</v>
      </c>
      <c r="N47" s="257">
        <v>28234</v>
      </c>
      <c r="O47" s="257">
        <v>24242</v>
      </c>
      <c r="P47" s="257">
        <v>52797</v>
      </c>
      <c r="Q47" s="257">
        <v>121317</v>
      </c>
      <c r="R47" s="278">
        <f>SUM(D47:Q47)</f>
        <v>1550759</v>
      </c>
    </row>
    <row r="48" s="258" customFormat="1" ht="17.25"/>
    <row r="49" spans="3:18" s="258" customFormat="1" ht="17.25">
      <c r="C49" s="280" t="s">
        <v>272</v>
      </c>
      <c r="D49" s="281">
        <v>366</v>
      </c>
      <c r="E49" s="281">
        <v>366</v>
      </c>
      <c r="F49" s="281">
        <v>366</v>
      </c>
      <c r="G49" s="281">
        <v>366</v>
      </c>
      <c r="H49" s="281">
        <v>366</v>
      </c>
      <c r="I49" s="281">
        <v>366</v>
      </c>
      <c r="J49" s="281">
        <v>366</v>
      </c>
      <c r="K49" s="281">
        <v>366</v>
      </c>
      <c r="L49" s="281">
        <v>366</v>
      </c>
      <c r="M49" s="281">
        <v>366</v>
      </c>
      <c r="N49" s="281">
        <v>366</v>
      </c>
      <c r="O49" s="281">
        <v>366</v>
      </c>
      <c r="P49" s="281">
        <v>366</v>
      </c>
      <c r="Q49" s="281">
        <v>366</v>
      </c>
      <c r="R49" s="278">
        <f>SUM(D49:Q49)</f>
        <v>5124</v>
      </c>
    </row>
    <row r="50" spans="3:18" s="258" customFormat="1" ht="17.25">
      <c r="C50" s="280" t="s">
        <v>273</v>
      </c>
      <c r="D50" s="281">
        <v>245</v>
      </c>
      <c r="E50" s="281">
        <v>245</v>
      </c>
      <c r="F50" s="281">
        <v>245</v>
      </c>
      <c r="G50" s="281">
        <v>272</v>
      </c>
      <c r="H50" s="281">
        <v>245</v>
      </c>
      <c r="I50" s="281">
        <v>245</v>
      </c>
      <c r="J50" s="281">
        <v>245</v>
      </c>
      <c r="K50" s="281">
        <v>245</v>
      </c>
      <c r="L50" s="281">
        <v>245</v>
      </c>
      <c r="M50" s="281">
        <v>245</v>
      </c>
      <c r="N50" s="281">
        <v>247</v>
      </c>
      <c r="O50" s="281">
        <v>245</v>
      </c>
      <c r="P50" s="281">
        <v>293</v>
      </c>
      <c r="Q50" s="281">
        <v>245</v>
      </c>
      <c r="R50" s="278">
        <f>SUM(D50:Q50)</f>
        <v>3507</v>
      </c>
    </row>
    <row r="51" spans="3:18" s="258" customFormat="1" ht="17.25">
      <c r="C51" s="282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4"/>
    </row>
    <row r="52" spans="3:18" s="258" customFormat="1" ht="17.25">
      <c r="C52" s="280" t="s">
        <v>291</v>
      </c>
      <c r="D52" s="285">
        <v>14626409</v>
      </c>
      <c r="E52" s="285">
        <v>5789072</v>
      </c>
      <c r="F52" s="285">
        <v>4683691</v>
      </c>
      <c r="G52" s="285">
        <v>2818657</v>
      </c>
      <c r="H52" s="285">
        <v>2770147</v>
      </c>
      <c r="I52" s="285">
        <v>3969049</v>
      </c>
      <c r="J52" s="285">
        <v>1310544</v>
      </c>
      <c r="K52" s="285">
        <v>632037</v>
      </c>
      <c r="L52" s="285">
        <v>399276</v>
      </c>
      <c r="M52" s="285">
        <v>2900377</v>
      </c>
      <c r="N52" s="285">
        <v>373202</v>
      </c>
      <c r="O52" s="285">
        <v>472538</v>
      </c>
      <c r="P52" s="285">
        <v>737150</v>
      </c>
      <c r="Q52" s="285">
        <v>3528955</v>
      </c>
      <c r="R52" s="262">
        <f>SUM(D52:Q52)</f>
        <v>45011104</v>
      </c>
    </row>
    <row r="53" spans="3:18" s="258" customFormat="1" ht="17.25">
      <c r="C53" s="280" t="s">
        <v>274</v>
      </c>
      <c r="D53" s="285">
        <v>9251720</v>
      </c>
      <c r="E53" s="285">
        <v>3624013</v>
      </c>
      <c r="F53" s="285">
        <v>3088184</v>
      </c>
      <c r="G53" s="285">
        <v>1818051</v>
      </c>
      <c r="H53" s="285">
        <v>1726152</v>
      </c>
      <c r="I53" s="285">
        <v>2351976</v>
      </c>
      <c r="J53" s="285">
        <v>535413</v>
      </c>
      <c r="K53" s="285">
        <v>219973</v>
      </c>
      <c r="L53" s="285">
        <v>88856</v>
      </c>
      <c r="M53" s="285">
        <v>1490816</v>
      </c>
      <c r="N53" s="285">
        <v>175936</v>
      </c>
      <c r="O53" s="285">
        <v>309814</v>
      </c>
      <c r="P53" s="285">
        <v>340692</v>
      </c>
      <c r="Q53" s="285">
        <v>2256268</v>
      </c>
      <c r="R53" s="262">
        <f>SUM(D53:Q53)</f>
        <v>27277864</v>
      </c>
    </row>
    <row r="54" spans="3:18" s="258" customFormat="1" ht="17.25">
      <c r="C54" s="280" t="s">
        <v>275</v>
      </c>
      <c r="D54" s="285">
        <v>4998174</v>
      </c>
      <c r="E54" s="285">
        <v>1796752</v>
      </c>
      <c r="F54" s="285">
        <v>1355899</v>
      </c>
      <c r="G54" s="285">
        <v>917126</v>
      </c>
      <c r="H54" s="285">
        <v>848332</v>
      </c>
      <c r="I54" s="285">
        <v>1454742</v>
      </c>
      <c r="J54" s="285">
        <v>690871</v>
      </c>
      <c r="K54" s="285">
        <v>388560</v>
      </c>
      <c r="L54" s="285">
        <v>276559</v>
      </c>
      <c r="M54" s="285">
        <v>1075628</v>
      </c>
      <c r="N54" s="285">
        <v>160540</v>
      </c>
      <c r="O54" s="285">
        <v>106939</v>
      </c>
      <c r="P54" s="285">
        <v>269968</v>
      </c>
      <c r="Q54" s="285">
        <v>1115406</v>
      </c>
      <c r="R54" s="262">
        <f>SUM(D54:Q54)</f>
        <v>15455496</v>
      </c>
    </row>
    <row r="55" spans="3:18" s="258" customFormat="1" ht="17.25">
      <c r="C55" s="282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4"/>
    </row>
    <row r="56" spans="3:18" s="258" customFormat="1" ht="17.25">
      <c r="C56" s="286" t="s">
        <v>277</v>
      </c>
      <c r="D56" s="287">
        <v>726835</v>
      </c>
      <c r="E56" s="287">
        <v>151274</v>
      </c>
      <c r="F56" s="287">
        <v>281290</v>
      </c>
      <c r="G56" s="287">
        <v>52304</v>
      </c>
      <c r="H56" s="287">
        <v>72344</v>
      </c>
      <c r="I56" s="287">
        <v>117816</v>
      </c>
      <c r="J56" s="287">
        <v>158734</v>
      </c>
      <c r="K56" s="287">
        <v>203919</v>
      </c>
      <c r="L56" s="287">
        <v>161234</v>
      </c>
      <c r="M56" s="287">
        <v>35900</v>
      </c>
      <c r="N56" s="287">
        <v>24901</v>
      </c>
      <c r="O56" s="287">
        <v>7799</v>
      </c>
      <c r="P56" s="287">
        <v>19881</v>
      </c>
      <c r="Q56" s="287">
        <v>83776</v>
      </c>
      <c r="R56" s="257">
        <f>SUM(D56:Q56)</f>
        <v>2098007</v>
      </c>
    </row>
    <row r="57" spans="3:18" s="258" customFormat="1" ht="17.25">
      <c r="C57" s="286" t="s">
        <v>276</v>
      </c>
      <c r="D57" s="287">
        <v>1844609</v>
      </c>
      <c r="E57" s="287">
        <v>460779</v>
      </c>
      <c r="F57" s="287">
        <v>517148</v>
      </c>
      <c r="G57" s="287">
        <v>262827</v>
      </c>
      <c r="H57" s="287">
        <v>155261</v>
      </c>
      <c r="I57" s="287">
        <v>398820</v>
      </c>
      <c r="J57" s="287">
        <v>52778</v>
      </c>
      <c r="K57" s="287">
        <v>21118</v>
      </c>
      <c r="L57" s="287">
        <v>18433</v>
      </c>
      <c r="M57" s="287">
        <v>226214</v>
      </c>
      <c r="N57" s="287">
        <v>23901</v>
      </c>
      <c r="O57" s="287">
        <v>17341</v>
      </c>
      <c r="P57" s="287">
        <v>22689</v>
      </c>
      <c r="Q57" s="287">
        <v>284351</v>
      </c>
      <c r="R57" s="257">
        <f>SUM(D57:Q57)</f>
        <v>4306269</v>
      </c>
    </row>
    <row r="58" spans="3:18" s="258" customFormat="1" ht="17.25">
      <c r="C58" s="286" t="s">
        <v>278</v>
      </c>
      <c r="D58" s="287">
        <v>2571444</v>
      </c>
      <c r="E58" s="287">
        <v>612053</v>
      </c>
      <c r="F58" s="287">
        <v>798438</v>
      </c>
      <c r="G58" s="287">
        <v>315131</v>
      </c>
      <c r="H58" s="287">
        <v>227605</v>
      </c>
      <c r="I58" s="287">
        <v>516636</v>
      </c>
      <c r="J58" s="287">
        <v>211512</v>
      </c>
      <c r="K58" s="287">
        <v>225037</v>
      </c>
      <c r="L58" s="287">
        <v>179667</v>
      </c>
      <c r="M58" s="287">
        <v>262114</v>
      </c>
      <c r="N58" s="287">
        <v>48802</v>
      </c>
      <c r="O58" s="287">
        <v>25140</v>
      </c>
      <c r="P58" s="287">
        <v>42570</v>
      </c>
      <c r="Q58" s="287">
        <v>368127</v>
      </c>
      <c r="R58" s="288">
        <f>+R56+R57</f>
        <v>6404276</v>
      </c>
    </row>
    <row r="59" spans="3:18" s="258" customFormat="1" ht="17.25">
      <c r="C59" s="282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</row>
    <row r="60" spans="3:18" s="258" customFormat="1" ht="17.25">
      <c r="C60" s="280" t="s">
        <v>279</v>
      </c>
      <c r="D60" s="278">
        <v>77777</v>
      </c>
      <c r="E60" s="278">
        <v>51326</v>
      </c>
      <c r="F60" s="278">
        <v>59428</v>
      </c>
      <c r="G60" s="278">
        <v>30522</v>
      </c>
      <c r="H60" s="278">
        <v>0</v>
      </c>
      <c r="I60" s="278">
        <v>0</v>
      </c>
      <c r="J60" s="278">
        <v>0</v>
      </c>
      <c r="K60" s="278">
        <v>996</v>
      </c>
      <c r="L60" s="278">
        <v>3421</v>
      </c>
      <c r="M60" s="278">
        <v>71656</v>
      </c>
      <c r="N60" s="278">
        <v>3525</v>
      </c>
      <c r="O60" s="278">
        <v>13002</v>
      </c>
      <c r="P60" s="278">
        <v>0</v>
      </c>
      <c r="Q60" s="278">
        <v>55476</v>
      </c>
      <c r="R60" s="257">
        <f>SUM(D60:Q60)</f>
        <v>367129</v>
      </c>
    </row>
    <row r="61" s="258" customFormat="1" ht="17.25"/>
    <row r="62" spans="3:18" s="258" customFormat="1" ht="17.25">
      <c r="C62" s="256" t="s">
        <v>280</v>
      </c>
      <c r="D62" s="257">
        <v>786994</v>
      </c>
      <c r="E62" s="257">
        <v>177198</v>
      </c>
      <c r="F62" s="257">
        <v>310261</v>
      </c>
      <c r="G62" s="257">
        <v>71321</v>
      </c>
      <c r="H62" s="257">
        <v>80350</v>
      </c>
      <c r="I62" s="257">
        <v>117919</v>
      </c>
      <c r="J62" s="257">
        <v>199615</v>
      </c>
      <c r="K62" s="257">
        <v>204273</v>
      </c>
      <c r="L62" s="257">
        <v>168622</v>
      </c>
      <c r="M62" s="257">
        <v>39843</v>
      </c>
      <c r="N62" s="257">
        <v>18138</v>
      </c>
      <c r="O62" s="257">
        <v>8083</v>
      </c>
      <c r="P62" s="257">
        <v>23165</v>
      </c>
      <c r="Q62" s="257">
        <v>84806</v>
      </c>
      <c r="R62" s="340">
        <f>SUM(D62:Q62)</f>
        <v>2290588</v>
      </c>
    </row>
    <row r="63" spans="3:18" s="258" customFormat="1" ht="17.25">
      <c r="C63" s="256" t="s">
        <v>281</v>
      </c>
      <c r="D63" s="257">
        <v>1864094</v>
      </c>
      <c r="E63" s="257">
        <v>546823</v>
      </c>
      <c r="F63" s="257">
        <v>593491</v>
      </c>
      <c r="G63" s="257">
        <v>422507</v>
      </c>
      <c r="H63" s="257">
        <v>169111</v>
      </c>
      <c r="I63" s="257">
        <v>329802</v>
      </c>
      <c r="J63" s="257">
        <v>55772</v>
      </c>
      <c r="K63" s="257">
        <v>24906</v>
      </c>
      <c r="L63" s="257">
        <v>19249</v>
      </c>
      <c r="M63" s="257">
        <v>230798</v>
      </c>
      <c r="N63" s="257">
        <v>27319</v>
      </c>
      <c r="O63" s="257">
        <v>17974</v>
      </c>
      <c r="P63" s="257">
        <v>24794</v>
      </c>
      <c r="Q63" s="257">
        <v>296227</v>
      </c>
      <c r="R63" s="340">
        <f>SUM(D63:Q63)</f>
        <v>4622867</v>
      </c>
    </row>
    <row r="64" s="258" customFormat="1" ht="17.25"/>
    <row r="65" spans="3:18" s="258" customFormat="1" ht="17.25">
      <c r="C65" s="289" t="s">
        <v>282</v>
      </c>
      <c r="D65" s="290">
        <v>185955</v>
      </c>
      <c r="E65" s="290">
        <v>79728</v>
      </c>
      <c r="F65" s="290">
        <v>106692</v>
      </c>
      <c r="G65" s="290">
        <v>61833</v>
      </c>
      <c r="H65" s="290">
        <v>36196</v>
      </c>
      <c r="I65" s="290">
        <v>63417</v>
      </c>
      <c r="J65" s="290">
        <v>13799</v>
      </c>
      <c r="K65" s="290">
        <v>11300</v>
      </c>
      <c r="L65" s="290">
        <v>2125</v>
      </c>
      <c r="M65" s="290">
        <v>37451</v>
      </c>
      <c r="N65" s="290">
        <v>4941</v>
      </c>
      <c r="O65" s="290">
        <v>5403</v>
      </c>
      <c r="P65" s="290">
        <v>8067</v>
      </c>
      <c r="Q65" s="290">
        <v>53536</v>
      </c>
      <c r="R65" s="290">
        <f>SUM(D65:Q65)</f>
        <v>670443</v>
      </c>
    </row>
    <row r="66" spans="3:18" s="258" customFormat="1" ht="17.25">
      <c r="C66" s="291" t="s">
        <v>283</v>
      </c>
      <c r="D66" s="292">
        <v>1264779</v>
      </c>
      <c r="E66" s="292">
        <v>315289</v>
      </c>
      <c r="F66" s="292">
        <v>512966</v>
      </c>
      <c r="G66" s="292">
        <v>292420</v>
      </c>
      <c r="H66" s="292">
        <v>120906</v>
      </c>
      <c r="I66" s="292">
        <v>208522</v>
      </c>
      <c r="J66" s="292">
        <v>36698</v>
      </c>
      <c r="K66" s="292">
        <v>7479</v>
      </c>
      <c r="L66" s="292">
        <v>9241</v>
      </c>
      <c r="M66" s="292">
        <v>118098</v>
      </c>
      <c r="N66" s="292">
        <v>23535</v>
      </c>
      <c r="O66" s="292">
        <v>14507</v>
      </c>
      <c r="P66" s="292">
        <v>11537</v>
      </c>
      <c r="Q66" s="292">
        <v>196150</v>
      </c>
      <c r="R66" s="292">
        <f>SUM(D66:Q66)</f>
        <v>3132127</v>
      </c>
    </row>
    <row r="67" spans="3:18" s="258" customFormat="1" ht="17.25">
      <c r="C67" s="293" t="s">
        <v>284</v>
      </c>
      <c r="D67" s="290">
        <v>601039</v>
      </c>
      <c r="E67" s="290">
        <v>97470</v>
      </c>
      <c r="F67" s="290">
        <v>203569</v>
      </c>
      <c r="G67" s="290">
        <v>9488</v>
      </c>
      <c r="H67" s="290">
        <v>44154</v>
      </c>
      <c r="I67" s="290">
        <v>54502</v>
      </c>
      <c r="J67" s="290">
        <v>185816</v>
      </c>
      <c r="K67" s="290">
        <v>192973</v>
      </c>
      <c r="L67" s="290">
        <v>166497</v>
      </c>
      <c r="M67" s="290">
        <v>2392</v>
      </c>
      <c r="N67" s="290">
        <v>13197</v>
      </c>
      <c r="O67" s="290">
        <v>2680</v>
      </c>
      <c r="P67" s="290">
        <v>15098</v>
      </c>
      <c r="Q67" s="290">
        <v>31270</v>
      </c>
      <c r="R67" s="290">
        <f>SUM(D67:Q67)</f>
        <v>1620145</v>
      </c>
    </row>
    <row r="68" spans="3:18" s="258" customFormat="1" ht="17.25">
      <c r="C68" s="294" t="s">
        <v>285</v>
      </c>
      <c r="D68" s="292">
        <v>599315</v>
      </c>
      <c r="E68" s="292">
        <v>231534</v>
      </c>
      <c r="F68" s="292">
        <v>80525</v>
      </c>
      <c r="G68" s="292">
        <v>130087</v>
      </c>
      <c r="H68" s="292">
        <v>48205</v>
      </c>
      <c r="I68" s="292">
        <v>121280</v>
      </c>
      <c r="J68" s="292">
        <v>19074</v>
      </c>
      <c r="K68" s="292">
        <v>17427</v>
      </c>
      <c r="L68" s="292">
        <v>10008</v>
      </c>
      <c r="M68" s="292">
        <v>112700</v>
      </c>
      <c r="N68" s="292">
        <v>3784</v>
      </c>
      <c r="O68" s="292">
        <v>3467</v>
      </c>
      <c r="P68" s="292">
        <v>13257</v>
      </c>
      <c r="Q68" s="292">
        <v>100077</v>
      </c>
      <c r="R68" s="292">
        <f>SUM(D68:Q68)</f>
        <v>1490740</v>
      </c>
    </row>
    <row r="69" spans="3:18" s="258" customFormat="1" ht="17.25">
      <c r="C69" s="289" t="s">
        <v>286</v>
      </c>
      <c r="D69" s="290">
        <v>493125</v>
      </c>
      <c r="E69" s="290">
        <v>67843</v>
      </c>
      <c r="F69" s="290">
        <v>182515</v>
      </c>
      <c r="G69" s="290">
        <v>100128</v>
      </c>
      <c r="H69" s="290">
        <v>95805</v>
      </c>
      <c r="I69" s="290">
        <v>118198</v>
      </c>
      <c r="J69" s="290">
        <v>19014</v>
      </c>
      <c r="K69" s="290">
        <v>5279</v>
      </c>
      <c r="L69" s="290">
        <v>5526</v>
      </c>
      <c r="M69" s="290">
        <v>89584</v>
      </c>
      <c r="N69" s="290">
        <v>8846</v>
      </c>
      <c r="O69" s="290">
        <v>8515</v>
      </c>
      <c r="P69" s="290">
        <v>10826</v>
      </c>
      <c r="Q69" s="290">
        <v>98069</v>
      </c>
      <c r="R69" s="290">
        <f aca="true" t="shared" si="34" ref="R69:R74">SUM(D69:Q69)</f>
        <v>1303273</v>
      </c>
    </row>
    <row r="70" spans="3:18" s="258" customFormat="1" ht="17.25">
      <c r="C70" s="291" t="s">
        <v>287</v>
      </c>
      <c r="D70" s="292">
        <v>1147983</v>
      </c>
      <c r="E70" s="292">
        <v>382124</v>
      </c>
      <c r="F70" s="292">
        <v>296947</v>
      </c>
      <c r="G70" s="292">
        <v>216602</v>
      </c>
      <c r="H70" s="292">
        <v>198204</v>
      </c>
      <c r="I70" s="292">
        <v>215004</v>
      </c>
      <c r="J70" s="292">
        <v>49724</v>
      </c>
      <c r="K70" s="292">
        <v>37060</v>
      </c>
      <c r="L70" s="292">
        <v>23913</v>
      </c>
      <c r="M70" s="292">
        <v>188008</v>
      </c>
      <c r="N70" s="292">
        <v>24131</v>
      </c>
      <c r="O70" s="292">
        <v>24416</v>
      </c>
      <c r="P70" s="292">
        <v>54867</v>
      </c>
      <c r="Q70" s="292">
        <v>244989</v>
      </c>
      <c r="R70" s="292">
        <f t="shared" si="34"/>
        <v>3103972</v>
      </c>
    </row>
    <row r="71" spans="3:18" s="258" customFormat="1" ht="17.25">
      <c r="C71" s="293" t="s">
        <v>288</v>
      </c>
      <c r="D71" s="290">
        <v>254836</v>
      </c>
      <c r="E71" s="290">
        <v>50810</v>
      </c>
      <c r="F71" s="290">
        <v>111856</v>
      </c>
      <c r="G71" s="290">
        <v>79780</v>
      </c>
      <c r="H71" s="290">
        <v>70683</v>
      </c>
      <c r="I71" s="290">
        <v>81933</v>
      </c>
      <c r="J71" s="290">
        <v>19345</v>
      </c>
      <c r="K71" s="290">
        <v>4179</v>
      </c>
      <c r="L71" s="290">
        <v>3707</v>
      </c>
      <c r="M71" s="290">
        <v>56789</v>
      </c>
      <c r="N71" s="290">
        <v>4903</v>
      </c>
      <c r="O71" s="290">
        <v>5559</v>
      </c>
      <c r="P71" s="290">
        <v>6320</v>
      </c>
      <c r="Q71" s="290">
        <v>64172</v>
      </c>
      <c r="R71" s="290">
        <f t="shared" si="34"/>
        <v>814872</v>
      </c>
    </row>
    <row r="72" spans="3:18" s="258" customFormat="1" ht="17.25">
      <c r="C72" s="294" t="s">
        <v>289</v>
      </c>
      <c r="D72" s="292">
        <v>814995</v>
      </c>
      <c r="E72" s="292">
        <v>370439</v>
      </c>
      <c r="F72" s="292">
        <v>194450</v>
      </c>
      <c r="G72" s="292">
        <v>160655</v>
      </c>
      <c r="H72" s="292">
        <v>174109</v>
      </c>
      <c r="I72" s="292">
        <v>139210</v>
      </c>
      <c r="J72" s="292">
        <v>34119</v>
      </c>
      <c r="K72" s="292">
        <v>12295</v>
      </c>
      <c r="L72" s="292">
        <v>11652</v>
      </c>
      <c r="M72" s="292">
        <v>159445</v>
      </c>
      <c r="N72" s="292">
        <v>10534</v>
      </c>
      <c r="O72" s="292">
        <v>15176</v>
      </c>
      <c r="P72" s="292">
        <v>20907</v>
      </c>
      <c r="Q72" s="292">
        <v>113990</v>
      </c>
      <c r="R72" s="292">
        <f t="shared" si="34"/>
        <v>2231976</v>
      </c>
    </row>
    <row r="73" s="258" customFormat="1" ht="17.25"/>
    <row r="74" spans="3:18" s="258" customFormat="1" ht="17.25">
      <c r="C74" s="256" t="s">
        <v>290</v>
      </c>
      <c r="D74" s="257">
        <v>6668390</v>
      </c>
      <c r="E74" s="257">
        <v>3756784</v>
      </c>
      <c r="F74" s="257">
        <v>2744100</v>
      </c>
      <c r="G74" s="257">
        <v>1985563</v>
      </c>
      <c r="H74" s="257">
        <v>1795088</v>
      </c>
      <c r="I74" s="257">
        <v>2148612</v>
      </c>
      <c r="J74" s="257">
        <v>755200</v>
      </c>
      <c r="K74" s="257">
        <v>584951</v>
      </c>
      <c r="L74" s="257">
        <v>369732</v>
      </c>
      <c r="M74" s="257">
        <v>1849998</v>
      </c>
      <c r="N74" s="257">
        <v>303555</v>
      </c>
      <c r="O74" s="257">
        <v>311937</v>
      </c>
      <c r="P74" s="257">
        <v>551422</v>
      </c>
      <c r="Q74" s="257">
        <v>2023151</v>
      </c>
      <c r="R74" s="257">
        <f t="shared" si="34"/>
        <v>25848483</v>
      </c>
    </row>
    <row r="75" spans="3:18" s="258" customFormat="1" ht="17.25">
      <c r="C75" s="256" t="s">
        <v>292</v>
      </c>
      <c r="D75" s="257">
        <v>4778803</v>
      </c>
      <c r="E75" s="257">
        <v>1314847</v>
      </c>
      <c r="F75" s="257">
        <v>1169780</v>
      </c>
      <c r="G75" s="257">
        <v>652058</v>
      </c>
      <c r="H75" s="257">
        <v>587082</v>
      </c>
      <c r="I75" s="257">
        <v>1004085</v>
      </c>
      <c r="J75" s="257">
        <v>365891</v>
      </c>
      <c r="K75" s="257">
        <v>263105</v>
      </c>
      <c r="L75" s="257">
        <v>199412</v>
      </c>
      <c r="M75" s="257">
        <v>532494</v>
      </c>
      <c r="N75" s="257">
        <v>64422</v>
      </c>
      <c r="O75" s="257">
        <v>49232</v>
      </c>
      <c r="P75" s="257">
        <v>80640</v>
      </c>
      <c r="Q75" s="257">
        <v>694842</v>
      </c>
      <c r="R75" s="257">
        <f>SUM(D75:Q75)</f>
        <v>11756693</v>
      </c>
    </row>
    <row r="76" spans="3:18" s="258" customFormat="1" ht="17.25">
      <c r="C76" s="256" t="s">
        <v>293</v>
      </c>
      <c r="D76" s="257">
        <v>2571444</v>
      </c>
      <c r="E76" s="257">
        <v>612053</v>
      </c>
      <c r="F76" s="257">
        <v>798438</v>
      </c>
      <c r="G76" s="257">
        <v>315131</v>
      </c>
      <c r="H76" s="257">
        <v>227605</v>
      </c>
      <c r="I76" s="257">
        <v>516636</v>
      </c>
      <c r="J76" s="257">
        <v>211512</v>
      </c>
      <c r="K76" s="257">
        <v>225037</v>
      </c>
      <c r="L76" s="257">
        <v>179667</v>
      </c>
      <c r="M76" s="257">
        <v>262114</v>
      </c>
      <c r="N76" s="257">
        <v>48802</v>
      </c>
      <c r="O76" s="257">
        <v>25140</v>
      </c>
      <c r="P76" s="257">
        <v>42570</v>
      </c>
      <c r="Q76" s="257">
        <v>368127</v>
      </c>
      <c r="R76" s="257">
        <f>SUM(D76:Q76)</f>
        <v>6404276</v>
      </c>
    </row>
    <row r="77" s="258" customFormat="1" ht="17.25"/>
    <row r="78" spans="2:18" s="258" customFormat="1" ht="17.25">
      <c r="B78" s="255"/>
      <c r="C78" s="256" t="s">
        <v>294</v>
      </c>
      <c r="D78" s="257">
        <v>49760</v>
      </c>
      <c r="E78" s="257">
        <v>21850</v>
      </c>
      <c r="F78" s="257">
        <v>13329</v>
      </c>
      <c r="G78" s="257">
        <v>10569</v>
      </c>
      <c r="H78" s="257">
        <v>9921</v>
      </c>
      <c r="I78" s="257">
        <v>6908</v>
      </c>
      <c r="J78" s="257">
        <v>3161</v>
      </c>
      <c r="K78" s="257">
        <v>2017</v>
      </c>
      <c r="L78" s="257">
        <v>978</v>
      </c>
      <c r="M78" s="257">
        <v>8638</v>
      </c>
      <c r="N78" s="257">
        <v>1208</v>
      </c>
      <c r="O78" s="257">
        <v>1522</v>
      </c>
      <c r="P78" s="257">
        <v>2782</v>
      </c>
      <c r="Q78" s="257">
        <v>9910</v>
      </c>
      <c r="R78" s="257">
        <f>SUM(D78:Q78)</f>
        <v>142553</v>
      </c>
    </row>
    <row r="79" spans="2:18" s="258" customFormat="1" ht="17.25">
      <c r="B79" s="255"/>
      <c r="C79" s="256" t="s">
        <v>295</v>
      </c>
      <c r="D79" s="257">
        <v>181028</v>
      </c>
      <c r="E79" s="257">
        <v>109031</v>
      </c>
      <c r="F79" s="257">
        <v>88513</v>
      </c>
      <c r="G79" s="257">
        <v>60024</v>
      </c>
      <c r="H79" s="257">
        <v>61668</v>
      </c>
      <c r="I79" s="257">
        <v>76860</v>
      </c>
      <c r="J79" s="257">
        <v>21118</v>
      </c>
      <c r="K79" s="257">
        <v>18383</v>
      </c>
      <c r="L79" s="257">
        <v>6947</v>
      </c>
      <c r="M79" s="257">
        <v>50911</v>
      </c>
      <c r="N79" s="257">
        <v>8418</v>
      </c>
      <c r="O79" s="257">
        <v>12824</v>
      </c>
      <c r="P79" s="257">
        <v>16763</v>
      </c>
      <c r="Q79" s="257">
        <v>75575</v>
      </c>
      <c r="R79" s="257">
        <f>SUM(D79:Q79)</f>
        <v>788063</v>
      </c>
    </row>
    <row r="80" s="258" customFormat="1" ht="17.25"/>
    <row r="81" spans="3:18" s="258" customFormat="1" ht="17.25">
      <c r="C81" s="295" t="s">
        <v>296</v>
      </c>
      <c r="D81" s="259">
        <v>12719815</v>
      </c>
      <c r="E81" s="259">
        <v>510318</v>
      </c>
      <c r="F81" s="259">
        <v>3885136</v>
      </c>
      <c r="G81" s="259">
        <v>3011095</v>
      </c>
      <c r="H81" s="259">
        <v>4258843</v>
      </c>
      <c r="I81" s="259">
        <v>200856</v>
      </c>
      <c r="J81" s="259">
        <v>3235585</v>
      </c>
      <c r="K81" s="259"/>
      <c r="L81" s="259">
        <v>183396</v>
      </c>
      <c r="M81" s="259">
        <v>168333</v>
      </c>
      <c r="N81" s="259">
        <v>6224</v>
      </c>
      <c r="O81" s="259">
        <v>15863</v>
      </c>
      <c r="P81" s="259">
        <v>9110</v>
      </c>
      <c r="Q81" s="259">
        <v>835625</v>
      </c>
      <c r="R81" s="259">
        <f aca="true" t="shared" si="35" ref="R81:R88">SUM(D81:Q81)</f>
        <v>29040199</v>
      </c>
    </row>
    <row r="82" spans="3:18" s="258" customFormat="1" ht="17.25">
      <c r="C82" s="296" t="s">
        <v>297</v>
      </c>
      <c r="D82" s="260">
        <v>-885280</v>
      </c>
      <c r="E82" s="260">
        <v>1812681</v>
      </c>
      <c r="F82" s="260">
        <v>-3898825</v>
      </c>
      <c r="G82" s="260">
        <v>-2297246</v>
      </c>
      <c r="H82" s="260">
        <v>-5760666</v>
      </c>
      <c r="I82" s="260">
        <v>1114906</v>
      </c>
      <c r="J82" s="260">
        <v>100044</v>
      </c>
      <c r="K82" s="260"/>
      <c r="L82" s="260">
        <v>593617</v>
      </c>
      <c r="M82" s="260">
        <v>1856110</v>
      </c>
      <c r="N82" s="260">
        <v>405701</v>
      </c>
      <c r="O82" s="260">
        <v>528778</v>
      </c>
      <c r="P82" s="260">
        <v>161265</v>
      </c>
      <c r="Q82" s="260">
        <v>3311108</v>
      </c>
      <c r="R82" s="260">
        <f t="shared" si="35"/>
        <v>-2957807</v>
      </c>
    </row>
    <row r="83" spans="3:18" s="258" customFormat="1" ht="17.25">
      <c r="C83" s="296" t="s">
        <v>299</v>
      </c>
      <c r="D83" s="260">
        <v>18669987</v>
      </c>
      <c r="E83" s="260">
        <v>5409721</v>
      </c>
      <c r="F83" s="260">
        <v>9208770</v>
      </c>
      <c r="G83" s="260">
        <v>1868098</v>
      </c>
      <c r="H83" s="260">
        <v>9202078</v>
      </c>
      <c r="I83" s="260">
        <v>5875567</v>
      </c>
      <c r="J83" s="260">
        <v>4067368</v>
      </c>
      <c r="K83" s="260"/>
      <c r="L83" s="260">
        <v>2151178</v>
      </c>
      <c r="M83" s="260">
        <v>3989695</v>
      </c>
      <c r="N83" s="260">
        <v>614265</v>
      </c>
      <c r="O83" s="260">
        <v>1376490</v>
      </c>
      <c r="P83" s="260">
        <v>511862</v>
      </c>
      <c r="Q83" s="260">
        <v>8216713</v>
      </c>
      <c r="R83" s="260">
        <f t="shared" si="35"/>
        <v>71161792</v>
      </c>
    </row>
    <row r="84" spans="3:18" s="258" customFormat="1" ht="17.25">
      <c r="C84" s="295" t="s">
        <v>298</v>
      </c>
      <c r="D84" s="259">
        <v>9546449</v>
      </c>
      <c r="E84" s="259">
        <v>3847646</v>
      </c>
      <c r="F84" s="259">
        <v>8197805</v>
      </c>
      <c r="G84" s="259">
        <v>1196703</v>
      </c>
      <c r="H84" s="259">
        <v>8725046</v>
      </c>
      <c r="I84" s="259">
        <v>4584888</v>
      </c>
      <c r="J84" s="259">
        <v>2545806</v>
      </c>
      <c r="K84" s="259"/>
      <c r="L84" s="259">
        <v>1730184</v>
      </c>
      <c r="M84" s="259">
        <v>2911265</v>
      </c>
      <c r="N84" s="259">
        <v>403940</v>
      </c>
      <c r="O84" s="259">
        <v>1137561</v>
      </c>
      <c r="P84" s="259">
        <v>433659</v>
      </c>
      <c r="Q84" s="259">
        <v>6051660</v>
      </c>
      <c r="R84" s="259">
        <f t="shared" si="35"/>
        <v>51312612</v>
      </c>
    </row>
    <row r="85" spans="3:18" s="258" customFormat="1" ht="17.25">
      <c r="C85" s="295" t="s">
        <v>300</v>
      </c>
      <c r="D85" s="259">
        <v>900444</v>
      </c>
      <c r="E85" s="259">
        <v>0</v>
      </c>
      <c r="F85" s="259">
        <v>0</v>
      </c>
      <c r="G85" s="259">
        <v>0</v>
      </c>
      <c r="H85" s="259">
        <v>40876</v>
      </c>
      <c r="I85" s="259">
        <v>0</v>
      </c>
      <c r="J85" s="259">
        <v>0</v>
      </c>
      <c r="K85" s="259"/>
      <c r="L85" s="259">
        <v>0</v>
      </c>
      <c r="M85" s="259">
        <v>0</v>
      </c>
      <c r="N85" s="259">
        <v>0</v>
      </c>
      <c r="O85" s="259">
        <v>0</v>
      </c>
      <c r="P85" s="259">
        <v>47500</v>
      </c>
      <c r="Q85" s="259">
        <v>22763</v>
      </c>
      <c r="R85" s="259">
        <f t="shared" si="35"/>
        <v>1011583</v>
      </c>
    </row>
    <row r="86" spans="3:18" s="258" customFormat="1" ht="17.25">
      <c r="C86" s="297" t="s">
        <v>302</v>
      </c>
      <c r="D86" s="259">
        <v>8295484</v>
      </c>
      <c r="E86" s="259">
        <v>1180966</v>
      </c>
      <c r="F86" s="259">
        <v>928573</v>
      </c>
      <c r="G86" s="259">
        <v>671395</v>
      </c>
      <c r="H86" s="259">
        <v>477032</v>
      </c>
      <c r="I86" s="259">
        <v>1229278</v>
      </c>
      <c r="J86" s="259">
        <v>1516653</v>
      </c>
      <c r="K86" s="259"/>
      <c r="L86" s="259">
        <v>420994</v>
      </c>
      <c r="M86" s="259">
        <v>1078430</v>
      </c>
      <c r="N86" s="259">
        <v>210325</v>
      </c>
      <c r="O86" s="259">
        <v>191070</v>
      </c>
      <c r="P86" s="259">
        <v>78203</v>
      </c>
      <c r="Q86" s="259">
        <v>2046255</v>
      </c>
      <c r="R86" s="259">
        <f t="shared" si="35"/>
        <v>18324658</v>
      </c>
    </row>
    <row r="87" spans="3:18" s="258" customFormat="1" ht="17.25">
      <c r="C87" s="297" t="s">
        <v>303</v>
      </c>
      <c r="D87" s="259">
        <v>2190066</v>
      </c>
      <c r="E87" s="259">
        <v>2097239</v>
      </c>
      <c r="F87" s="259">
        <v>1348701</v>
      </c>
      <c r="G87" s="259">
        <v>670712</v>
      </c>
      <c r="H87" s="259">
        <v>962481</v>
      </c>
      <c r="I87" s="259">
        <v>263498</v>
      </c>
      <c r="J87" s="259">
        <v>75827</v>
      </c>
      <c r="K87" s="259"/>
      <c r="L87" s="259">
        <v>439568</v>
      </c>
      <c r="M87" s="259">
        <v>438050</v>
      </c>
      <c r="N87" s="259">
        <v>4367</v>
      </c>
      <c r="O87" s="259">
        <v>29096</v>
      </c>
      <c r="P87" s="259">
        <v>57523</v>
      </c>
      <c r="Q87" s="259">
        <v>259958</v>
      </c>
      <c r="R87" s="259">
        <f t="shared" si="35"/>
        <v>8837086</v>
      </c>
    </row>
    <row r="88" spans="3:18" s="258" customFormat="1" ht="17.25">
      <c r="C88" s="295" t="s">
        <v>301</v>
      </c>
      <c r="D88" s="259">
        <v>15579477</v>
      </c>
      <c r="E88" s="259">
        <v>3312482</v>
      </c>
      <c r="F88" s="259">
        <v>7860069</v>
      </c>
      <c r="G88" s="259">
        <v>1197386</v>
      </c>
      <c r="H88" s="259">
        <v>8198721</v>
      </c>
      <c r="I88" s="259">
        <v>5612069</v>
      </c>
      <c r="J88" s="259">
        <v>3991541</v>
      </c>
      <c r="K88" s="259"/>
      <c r="L88" s="259">
        <v>1711610</v>
      </c>
      <c r="M88" s="259">
        <v>3551645</v>
      </c>
      <c r="N88" s="259">
        <v>609898</v>
      </c>
      <c r="O88" s="259">
        <v>1347394</v>
      </c>
      <c r="P88" s="259">
        <v>406839</v>
      </c>
      <c r="Q88" s="259">
        <v>7933992</v>
      </c>
      <c r="R88" s="259">
        <f t="shared" si="35"/>
        <v>61313123</v>
      </c>
    </row>
    <row r="89" s="258" customFormat="1" ht="17.25"/>
    <row r="90" spans="3:18" s="258" customFormat="1" ht="17.25">
      <c r="C90" s="297" t="s">
        <v>304</v>
      </c>
      <c r="D90" s="259">
        <v>15147525</v>
      </c>
      <c r="E90" s="259">
        <v>6231730</v>
      </c>
      <c r="F90" s="259">
        <v>5640851</v>
      </c>
      <c r="G90" s="259">
        <v>3361175</v>
      </c>
      <c r="H90" s="259">
        <v>3416778</v>
      </c>
      <c r="I90" s="259">
        <v>4137426</v>
      </c>
      <c r="J90" s="259">
        <v>1623111</v>
      </c>
      <c r="K90" s="259">
        <v>949610</v>
      </c>
      <c r="L90" s="259">
        <v>638617</v>
      </c>
      <c r="M90" s="259">
        <v>2970897</v>
      </c>
      <c r="N90" s="259">
        <v>437400</v>
      </c>
      <c r="O90" s="259">
        <v>608730</v>
      </c>
      <c r="P90" s="259">
        <v>823161</v>
      </c>
      <c r="Q90" s="259">
        <v>4161822</v>
      </c>
      <c r="R90" s="259">
        <f aca="true" t="shared" si="36" ref="R90:R102">SUM(D90:Q90)</f>
        <v>50148833</v>
      </c>
    </row>
    <row r="91" spans="3:18" s="258" customFormat="1" ht="17.25">
      <c r="C91" s="297" t="s">
        <v>305</v>
      </c>
      <c r="D91" s="259">
        <v>15470310</v>
      </c>
      <c r="E91" s="259">
        <v>6760610</v>
      </c>
      <c r="F91" s="259">
        <v>6692338</v>
      </c>
      <c r="G91" s="259">
        <v>3473634</v>
      </c>
      <c r="H91" s="259">
        <v>4397329</v>
      </c>
      <c r="I91" s="259">
        <v>4328011</v>
      </c>
      <c r="J91" s="259">
        <v>1623111</v>
      </c>
      <c r="K91" s="259">
        <v>1110372</v>
      </c>
      <c r="L91" s="259">
        <v>827439</v>
      </c>
      <c r="M91" s="259">
        <v>3296326</v>
      </c>
      <c r="N91" s="259">
        <v>468348</v>
      </c>
      <c r="O91" s="259">
        <v>575956</v>
      </c>
      <c r="P91" s="259">
        <v>917225</v>
      </c>
      <c r="Q91" s="259">
        <v>4399107</v>
      </c>
      <c r="R91" s="259">
        <f t="shared" si="36"/>
        <v>54340116</v>
      </c>
    </row>
    <row r="92" spans="3:18" s="258" customFormat="1" ht="17.25">
      <c r="C92" s="297" t="s">
        <v>306</v>
      </c>
      <c r="D92" s="259">
        <v>14626409</v>
      </c>
      <c r="E92" s="259">
        <v>5789072</v>
      </c>
      <c r="F92" s="259">
        <v>4683691</v>
      </c>
      <c r="G92" s="259">
        <v>2818657</v>
      </c>
      <c r="H92" s="259">
        <v>2770147</v>
      </c>
      <c r="I92" s="259">
        <v>3969049</v>
      </c>
      <c r="J92" s="259">
        <v>1310544</v>
      </c>
      <c r="K92" s="259">
        <v>632037</v>
      </c>
      <c r="L92" s="259">
        <v>399276</v>
      </c>
      <c r="M92" s="259">
        <v>2900377</v>
      </c>
      <c r="N92" s="259">
        <v>373202</v>
      </c>
      <c r="O92" s="259">
        <v>472538</v>
      </c>
      <c r="P92" s="259">
        <v>737150</v>
      </c>
      <c r="Q92" s="259">
        <v>3528955</v>
      </c>
      <c r="R92" s="259">
        <f t="shared" si="36"/>
        <v>45011104</v>
      </c>
    </row>
    <row r="93" spans="3:18" s="258" customFormat="1" ht="17.25">
      <c r="C93" s="298" t="s">
        <v>307</v>
      </c>
      <c r="D93" s="261">
        <v>14891329</v>
      </c>
      <c r="E93" s="261">
        <v>6280839</v>
      </c>
      <c r="F93" s="261">
        <v>5360398</v>
      </c>
      <c r="G93" s="261">
        <v>3390477</v>
      </c>
      <c r="H93" s="261">
        <v>3620985</v>
      </c>
      <c r="I93" s="261">
        <v>4097804</v>
      </c>
      <c r="J93" s="261">
        <v>1543100</v>
      </c>
      <c r="K93" s="261">
        <v>1066155</v>
      </c>
      <c r="L93" s="261">
        <v>677669</v>
      </c>
      <c r="M93" s="261">
        <v>3184812</v>
      </c>
      <c r="N93" s="261">
        <v>459395</v>
      </c>
      <c r="O93" s="261">
        <v>548140</v>
      </c>
      <c r="P93" s="261">
        <v>899988</v>
      </c>
      <c r="Q93" s="261">
        <v>3768530</v>
      </c>
      <c r="R93" s="299">
        <f t="shared" si="36"/>
        <v>49789621</v>
      </c>
    </row>
    <row r="94" spans="3:18" s="258" customFormat="1" ht="17.25">
      <c r="C94" s="297" t="s">
        <v>308</v>
      </c>
      <c r="D94" s="259">
        <v>520514</v>
      </c>
      <c r="E94" s="259">
        <v>425080</v>
      </c>
      <c r="F94" s="259">
        <v>957160</v>
      </c>
      <c r="G94" s="259">
        <v>542518</v>
      </c>
      <c r="H94" s="259">
        <v>646425</v>
      </c>
      <c r="I94" s="259">
        <v>167514</v>
      </c>
      <c r="J94" s="259">
        <v>310924</v>
      </c>
      <c r="K94" s="259">
        <v>317573</v>
      </c>
      <c r="L94" s="259">
        <v>239341</v>
      </c>
      <c r="M94" s="259">
        <v>70520</v>
      </c>
      <c r="N94" s="259">
        <v>64198</v>
      </c>
      <c r="O94" s="259">
        <v>121192</v>
      </c>
      <c r="P94" s="259">
        <v>86011</v>
      </c>
      <c r="Q94" s="259">
        <v>632867</v>
      </c>
      <c r="R94" s="259">
        <f t="shared" si="36"/>
        <v>5101837</v>
      </c>
    </row>
    <row r="95" spans="3:18" s="258" customFormat="1" ht="17.25">
      <c r="C95" s="297" t="s">
        <v>309</v>
      </c>
      <c r="D95" s="259">
        <v>531749</v>
      </c>
      <c r="E95" s="259">
        <v>448910</v>
      </c>
      <c r="F95" s="259">
        <v>1330572</v>
      </c>
      <c r="G95" s="259">
        <v>80474</v>
      </c>
      <c r="H95" s="259">
        <v>766641</v>
      </c>
      <c r="I95" s="259">
        <v>228209</v>
      </c>
      <c r="J95" s="259">
        <v>77147</v>
      </c>
      <c r="K95" s="259">
        <v>21514</v>
      </c>
      <c r="L95" s="259">
        <v>9779</v>
      </c>
      <c r="M95" s="259">
        <v>106911</v>
      </c>
      <c r="N95" s="259">
        <v>8953</v>
      </c>
      <c r="O95" s="259">
        <v>27816</v>
      </c>
      <c r="P95" s="259">
        <v>17237</v>
      </c>
      <c r="Q95" s="259">
        <v>630577</v>
      </c>
      <c r="R95" s="259">
        <f t="shared" si="36"/>
        <v>4286489</v>
      </c>
    </row>
    <row r="96" spans="3:18" s="258" customFormat="1" ht="17.25">
      <c r="C96" s="297" t="s">
        <v>310</v>
      </c>
      <c r="D96" s="259">
        <v>2010944</v>
      </c>
      <c r="E96" s="259">
        <v>2330814</v>
      </c>
      <c r="F96" s="259">
        <v>7634025</v>
      </c>
      <c r="G96" s="259">
        <v>2446880</v>
      </c>
      <c r="H96" s="259">
        <v>7351344</v>
      </c>
      <c r="I96" s="259">
        <v>3115675</v>
      </c>
      <c r="J96" s="259">
        <v>-74886</v>
      </c>
      <c r="K96" s="259">
        <v>1398836</v>
      </c>
      <c r="L96" s="259">
        <v>607491</v>
      </c>
      <c r="M96" s="259">
        <v>1433166</v>
      </c>
      <c r="N96" s="259">
        <v>89511</v>
      </c>
      <c r="O96" s="259">
        <v>37919</v>
      </c>
      <c r="P96" s="259">
        <v>897482</v>
      </c>
      <c r="Q96" s="259">
        <v>84839</v>
      </c>
      <c r="R96" s="259">
        <f t="shared" si="36"/>
        <v>29364040</v>
      </c>
    </row>
    <row r="97" spans="3:18" s="258" customFormat="1" ht="17.25">
      <c r="C97" s="297" t="s">
        <v>311</v>
      </c>
      <c r="D97" s="259">
        <v>0</v>
      </c>
      <c r="E97" s="259">
        <v>916273</v>
      </c>
      <c r="F97" s="259">
        <v>420178</v>
      </c>
      <c r="G97" s="259">
        <v>0</v>
      </c>
      <c r="H97" s="259">
        <v>485449</v>
      </c>
      <c r="I97" s="259">
        <v>0</v>
      </c>
      <c r="J97" s="259">
        <v>0</v>
      </c>
      <c r="K97" s="259"/>
      <c r="L97" s="259">
        <v>36750</v>
      </c>
      <c r="M97" s="259">
        <v>0</v>
      </c>
      <c r="N97" s="259">
        <v>0</v>
      </c>
      <c r="O97" s="259">
        <v>0</v>
      </c>
      <c r="P97" s="259">
        <v>0</v>
      </c>
      <c r="Q97" s="259">
        <v>0</v>
      </c>
      <c r="R97" s="259">
        <f t="shared" si="36"/>
        <v>1858650</v>
      </c>
    </row>
    <row r="98" spans="4:17" s="258" customFormat="1" ht="17.25"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</row>
    <row r="99" spans="3:18" s="258" customFormat="1" ht="17.25">
      <c r="C99" s="256" t="s">
        <v>314</v>
      </c>
      <c r="D99" s="262">
        <v>0</v>
      </c>
      <c r="E99" s="262">
        <v>0</v>
      </c>
      <c r="F99" s="262">
        <v>0</v>
      </c>
      <c r="G99" s="262">
        <v>0</v>
      </c>
      <c r="H99" s="262">
        <v>0</v>
      </c>
      <c r="I99" s="262">
        <v>0</v>
      </c>
      <c r="J99" s="262">
        <v>0</v>
      </c>
      <c r="K99" s="262"/>
      <c r="L99" s="262">
        <v>0</v>
      </c>
      <c r="M99" s="262">
        <v>0</v>
      </c>
      <c r="N99" s="262">
        <v>0</v>
      </c>
      <c r="O99" s="262">
        <v>0</v>
      </c>
      <c r="P99" s="262">
        <v>0</v>
      </c>
      <c r="Q99" s="262">
        <v>0</v>
      </c>
      <c r="R99" s="262">
        <f t="shared" si="36"/>
        <v>0</v>
      </c>
    </row>
    <row r="100" spans="3:18" s="258" customFormat="1" ht="17.25">
      <c r="C100" s="256" t="s">
        <v>315</v>
      </c>
      <c r="D100" s="262">
        <v>0</v>
      </c>
      <c r="E100" s="262">
        <v>0</v>
      </c>
      <c r="F100" s="262">
        <v>0</v>
      </c>
      <c r="G100" s="262">
        <v>0</v>
      </c>
      <c r="H100" s="262">
        <v>0</v>
      </c>
      <c r="I100" s="262">
        <v>0</v>
      </c>
      <c r="J100" s="262">
        <v>0</v>
      </c>
      <c r="K100" s="262"/>
      <c r="L100" s="262">
        <v>0</v>
      </c>
      <c r="M100" s="262">
        <v>0</v>
      </c>
      <c r="N100" s="262">
        <v>0</v>
      </c>
      <c r="O100" s="262">
        <v>0</v>
      </c>
      <c r="P100" s="262">
        <v>47500</v>
      </c>
      <c r="Q100" s="262">
        <v>0</v>
      </c>
      <c r="R100" s="262">
        <f t="shared" si="36"/>
        <v>47500</v>
      </c>
    </row>
    <row r="101" spans="3:18" s="258" customFormat="1" ht="17.25">
      <c r="C101" s="256" t="s">
        <v>316</v>
      </c>
      <c r="D101" s="262">
        <v>0</v>
      </c>
      <c r="E101" s="262">
        <v>1400000</v>
      </c>
      <c r="F101" s="262">
        <v>900000</v>
      </c>
      <c r="G101" s="262">
        <v>290088</v>
      </c>
      <c r="H101" s="262">
        <v>696000</v>
      </c>
      <c r="I101" s="262">
        <v>0</v>
      </c>
      <c r="J101" s="262">
        <v>0</v>
      </c>
      <c r="K101" s="262"/>
      <c r="L101" s="262">
        <v>240000</v>
      </c>
      <c r="M101" s="262">
        <v>0</v>
      </c>
      <c r="N101" s="262">
        <v>0</v>
      </c>
      <c r="O101" s="262">
        <v>0</v>
      </c>
      <c r="P101" s="262">
        <v>0</v>
      </c>
      <c r="Q101" s="262">
        <v>0</v>
      </c>
      <c r="R101" s="262">
        <f t="shared" si="36"/>
        <v>3526088</v>
      </c>
    </row>
    <row r="102" spans="3:18" s="258" customFormat="1" ht="17.25">
      <c r="C102" s="256" t="s">
        <v>317</v>
      </c>
      <c r="D102" s="262">
        <v>3744942</v>
      </c>
      <c r="E102" s="262">
        <v>989483</v>
      </c>
      <c r="F102" s="262">
        <v>7873758</v>
      </c>
      <c r="G102" s="262">
        <v>483537</v>
      </c>
      <c r="H102" s="262">
        <v>9700544</v>
      </c>
      <c r="I102" s="262">
        <v>4296307</v>
      </c>
      <c r="J102" s="262">
        <v>655912</v>
      </c>
      <c r="K102" s="262"/>
      <c r="L102" s="262">
        <v>934597</v>
      </c>
      <c r="M102" s="262">
        <v>1527202</v>
      </c>
      <c r="N102" s="262">
        <v>197973</v>
      </c>
      <c r="O102" s="262">
        <v>802753</v>
      </c>
      <c r="P102" s="262">
        <v>236464</v>
      </c>
      <c r="Q102" s="262">
        <v>3787259</v>
      </c>
      <c r="R102" s="262">
        <f t="shared" si="36"/>
        <v>35230731</v>
      </c>
    </row>
    <row r="103" spans="3:18" s="258" customFormat="1" ht="17.25">
      <c r="C103" s="256" t="s">
        <v>313</v>
      </c>
      <c r="D103" s="262">
        <v>41620</v>
      </c>
      <c r="E103" s="262">
        <v>51596</v>
      </c>
      <c r="F103" s="262">
        <v>342709</v>
      </c>
      <c r="G103" s="262">
        <v>14038</v>
      </c>
      <c r="H103" s="262">
        <v>287750</v>
      </c>
      <c r="I103" s="262">
        <v>136221</v>
      </c>
      <c r="J103" s="262">
        <v>41549</v>
      </c>
      <c r="K103" s="262">
        <v>20307</v>
      </c>
      <c r="L103" s="262">
        <v>9646</v>
      </c>
      <c r="M103" s="262">
        <v>44792</v>
      </c>
      <c r="N103" s="262">
        <v>4125</v>
      </c>
      <c r="O103" s="262">
        <v>16056</v>
      </c>
      <c r="P103" s="262">
        <v>4634</v>
      </c>
      <c r="Q103" s="262">
        <v>94859</v>
      </c>
      <c r="R103" s="262">
        <f>SUM(D103:Q103)</f>
        <v>1109902</v>
      </c>
    </row>
    <row r="104" spans="3:18" s="258" customFormat="1" ht="17.25">
      <c r="C104" s="256" t="s">
        <v>318</v>
      </c>
      <c r="D104" s="262">
        <v>0</v>
      </c>
      <c r="E104" s="262">
        <v>0</v>
      </c>
      <c r="F104" s="262">
        <v>0</v>
      </c>
      <c r="G104" s="262">
        <v>0</v>
      </c>
      <c r="H104" s="262">
        <v>0</v>
      </c>
      <c r="I104" s="262">
        <v>0</v>
      </c>
      <c r="J104" s="262">
        <v>0</v>
      </c>
      <c r="K104" s="262">
        <v>0</v>
      </c>
      <c r="L104" s="262">
        <v>0</v>
      </c>
      <c r="M104" s="262">
        <v>0</v>
      </c>
      <c r="N104" s="262">
        <v>0</v>
      </c>
      <c r="O104" s="262">
        <v>0</v>
      </c>
      <c r="P104" s="262">
        <v>0</v>
      </c>
      <c r="Q104" s="262">
        <v>0</v>
      </c>
      <c r="R104" s="262">
        <f>SUM(D104:Q104)</f>
        <v>0</v>
      </c>
    </row>
    <row r="105" s="258" customFormat="1" ht="17.25"/>
    <row r="106" s="258" customFormat="1" ht="17.25"/>
    <row r="107" s="258" customFormat="1" ht="17.25"/>
    <row r="108" s="258" customFormat="1" ht="17.25"/>
    <row r="109" s="258" customFormat="1" ht="17.25"/>
    <row r="110" s="258" customFormat="1" ht="17.25"/>
    <row r="111" s="258" customFormat="1" ht="17.25"/>
    <row r="112" s="258" customFormat="1" ht="17.25"/>
    <row r="113" s="258" customFormat="1" ht="17.25"/>
    <row r="114" s="258" customFormat="1" ht="17.25"/>
    <row r="115" s="258" customFormat="1" ht="17.25"/>
    <row r="116" s="258" customFormat="1" ht="17.25"/>
    <row r="117" s="258" customFormat="1" ht="17.25"/>
    <row r="118" s="258" customFormat="1" ht="17.25"/>
    <row r="119" s="258" customFormat="1" ht="17.25"/>
    <row r="120" s="258" customFormat="1" ht="17.25"/>
    <row r="121" s="258" customFormat="1" ht="17.25"/>
    <row r="122" s="258" customFormat="1" ht="17.25"/>
    <row r="123" s="258" customFormat="1" ht="17.25"/>
    <row r="124" s="258" customFormat="1" ht="17.25"/>
    <row r="125" s="258" customFormat="1" ht="17.25"/>
    <row r="126" s="258" customFormat="1" ht="17.25"/>
    <row r="127" s="258" customFormat="1" ht="17.25"/>
    <row r="128" s="258" customFormat="1" ht="17.25"/>
    <row r="129" s="258" customFormat="1" ht="17.25"/>
    <row r="130" s="258" customFormat="1" ht="17.25"/>
    <row r="131" s="258" customFormat="1" ht="17.25"/>
    <row r="132" s="258" customFormat="1" ht="17.25"/>
    <row r="133" s="258" customFormat="1" ht="17.25"/>
    <row r="134" s="258" customFormat="1" ht="17.25"/>
    <row r="135" s="258" customFormat="1" ht="17.25"/>
    <row r="136" s="258" customFormat="1" ht="17.25"/>
    <row r="137" s="258" customFormat="1" ht="17.25"/>
    <row r="138" s="258" customFormat="1" ht="17.25"/>
    <row r="139" s="258" customFormat="1" ht="17.25"/>
    <row r="140" s="258" customFormat="1" ht="17.25"/>
    <row r="141" s="258" customFormat="1" ht="17.25"/>
    <row r="142" s="258" customFormat="1" ht="17.25"/>
    <row r="143" s="258" customFormat="1" ht="17.25"/>
    <row r="144" s="258" customFormat="1" ht="17.25"/>
    <row r="145" s="258" customFormat="1" ht="17.25"/>
    <row r="146" s="258" customFormat="1" ht="17.25"/>
    <row r="147" s="258" customFormat="1" ht="17.25"/>
    <row r="148" s="258" customFormat="1" ht="17.25"/>
    <row r="149" s="258" customFormat="1" ht="17.25"/>
    <row r="150" s="258" customFormat="1" ht="17.25"/>
    <row r="151" s="258" customFormat="1" ht="17.25"/>
    <row r="152" s="258" customFormat="1" ht="17.25"/>
    <row r="153" s="258" customFormat="1" ht="17.25"/>
    <row r="154" s="258" customFormat="1" ht="17.25"/>
    <row r="155" s="258" customFormat="1" ht="17.25"/>
    <row r="156" s="258" customFormat="1" ht="17.25"/>
    <row r="157" s="258" customFormat="1" ht="17.25"/>
    <row r="158" s="258" customFormat="1" ht="17.25"/>
    <row r="159" s="258" customFormat="1" ht="17.25"/>
    <row r="160" s="258" customFormat="1" ht="17.25"/>
    <row r="161" s="258" customFormat="1" ht="17.25"/>
    <row r="162" s="258" customFormat="1" ht="17.25"/>
    <row r="163" s="258" customFormat="1" ht="17.25"/>
    <row r="164" s="258" customFormat="1" ht="17.25"/>
    <row r="165" s="258" customFormat="1" ht="17.25"/>
    <row r="166" s="258" customFormat="1" ht="17.25"/>
    <row r="167" s="258" customFormat="1" ht="17.25"/>
    <row r="168" s="258" customFormat="1" ht="17.25"/>
    <row r="169" s="258" customFormat="1" ht="17.25"/>
    <row r="170" s="258" customFormat="1" ht="17.25"/>
    <row r="171" s="258" customFormat="1" ht="17.25"/>
    <row r="172" s="258" customFormat="1" ht="17.25"/>
    <row r="173" s="258" customFormat="1" ht="17.25"/>
    <row r="174" s="258" customFormat="1" ht="17.25"/>
    <row r="175" s="258" customFormat="1" ht="17.25"/>
    <row r="176" s="258" customFormat="1" ht="17.25"/>
    <row r="177" s="258" customFormat="1" ht="17.25"/>
    <row r="178" s="258" customFormat="1" ht="17.25"/>
    <row r="179" s="258" customFormat="1" ht="17.25"/>
    <row r="180" s="258" customFormat="1" ht="17.25"/>
    <row r="181" s="258" customFormat="1" ht="17.25"/>
    <row r="182" s="258" customFormat="1" ht="17.25"/>
    <row r="183" s="258" customFormat="1" ht="17.25"/>
    <row r="184" s="258" customFormat="1" ht="17.25"/>
    <row r="185" s="258" customFormat="1" ht="17.25"/>
    <row r="186" s="258" customFormat="1" ht="17.25"/>
    <row r="187" s="258" customFormat="1" ht="17.25"/>
    <row r="188" s="258" customFormat="1" ht="17.25"/>
    <row r="189" s="258" customFormat="1" ht="17.25"/>
    <row r="190" s="258" customFormat="1" ht="17.25"/>
    <row r="191" s="258" customFormat="1" ht="17.25"/>
    <row r="192" s="258" customFormat="1" ht="17.25"/>
    <row r="193" s="258" customFormat="1" ht="17.25"/>
    <row r="194" s="258" customFormat="1" ht="17.25"/>
    <row r="195" s="258" customFormat="1" ht="17.25"/>
    <row r="196" s="258" customFormat="1" ht="17.25"/>
    <row r="197" s="258" customFormat="1" ht="17.25"/>
    <row r="198" s="258" customFormat="1" ht="17.25"/>
    <row r="199" s="258" customFormat="1" ht="17.25"/>
    <row r="200" s="258" customFormat="1" ht="17.25"/>
    <row r="201" s="258" customFormat="1" ht="17.25"/>
    <row r="202" s="258" customFormat="1" ht="17.25"/>
    <row r="203" s="258" customFormat="1" ht="17.25"/>
    <row r="204" s="258" customFormat="1" ht="17.25"/>
    <row r="205" s="258" customFormat="1" ht="17.25"/>
    <row r="206" s="258" customFormat="1" ht="17.25"/>
    <row r="207" s="258" customFormat="1" ht="17.25"/>
    <row r="208" s="258" customFormat="1" ht="17.25"/>
    <row r="209" s="258" customFormat="1" ht="17.25"/>
    <row r="210" s="258" customFormat="1" ht="17.25"/>
    <row r="211" s="258" customFormat="1" ht="17.25"/>
    <row r="212" s="258" customFormat="1" ht="17.25"/>
    <row r="213" s="258" customFormat="1" ht="17.25"/>
    <row r="214" s="258" customFormat="1" ht="17.25"/>
    <row r="215" s="258" customFormat="1" ht="17.25"/>
    <row r="216" s="258" customFormat="1" ht="17.25"/>
    <row r="217" s="258" customFormat="1" ht="17.25"/>
    <row r="218" s="258" customFormat="1" ht="17.25"/>
    <row r="219" s="258" customFormat="1" ht="17.25"/>
    <row r="220" s="258" customFormat="1" ht="17.25"/>
    <row r="221" s="258" customFormat="1" ht="17.25"/>
    <row r="222" s="258" customFormat="1" ht="17.25"/>
    <row r="223" s="258" customFormat="1" ht="17.25"/>
    <row r="224" s="258" customFormat="1" ht="17.25"/>
    <row r="225" s="258" customFormat="1" ht="17.25"/>
    <row r="226" s="258" customFormat="1" ht="17.25"/>
    <row r="227" s="258" customFormat="1" ht="17.25"/>
    <row r="228" s="258" customFormat="1" ht="17.25"/>
    <row r="229" s="258" customFormat="1" ht="17.25"/>
    <row r="230" s="258" customFormat="1" ht="17.25"/>
    <row r="231" s="258" customFormat="1" ht="17.25"/>
    <row r="232" s="258" customFormat="1" ht="17.25"/>
    <row r="233" s="258" customFormat="1" ht="17.25"/>
    <row r="234" s="258" customFormat="1" ht="17.25"/>
    <row r="235" s="258" customFormat="1" ht="17.25"/>
    <row r="236" s="258" customFormat="1" ht="17.25"/>
    <row r="237" s="258" customFormat="1" ht="17.25"/>
    <row r="238" s="258" customFormat="1" ht="17.25"/>
    <row r="239" s="258" customFormat="1" ht="17.25"/>
    <row r="240" s="258" customFormat="1" ht="17.25"/>
    <row r="241" s="258" customFormat="1" ht="17.25"/>
    <row r="242" s="258" customFormat="1" ht="17.25"/>
    <row r="243" s="258" customFormat="1" ht="17.25"/>
    <row r="244" s="258" customFormat="1" ht="17.25"/>
    <row r="245" s="258" customFormat="1" ht="17.25"/>
    <row r="246" s="258" customFormat="1" ht="17.25"/>
    <row r="247" s="258" customFormat="1" ht="17.25"/>
    <row r="248" s="258" customFormat="1" ht="17.25"/>
    <row r="249" s="258" customFormat="1" ht="17.25"/>
    <row r="250" s="258" customFormat="1" ht="17.25"/>
    <row r="251" s="258" customFormat="1" ht="17.25"/>
    <row r="252" s="258" customFormat="1" ht="17.25"/>
    <row r="253" s="258" customFormat="1" ht="17.25"/>
    <row r="254" s="258" customFormat="1" ht="17.25"/>
    <row r="255" s="258" customFormat="1" ht="17.25"/>
    <row r="256" s="258" customFormat="1" ht="17.25"/>
    <row r="257" s="258" customFormat="1" ht="17.25"/>
    <row r="258" s="258" customFormat="1" ht="17.25"/>
    <row r="259" s="258" customFormat="1" ht="17.25"/>
    <row r="260" s="258" customFormat="1" ht="17.25"/>
    <row r="261" s="258" customFormat="1" ht="17.25"/>
    <row r="262" s="258" customFormat="1" ht="17.25"/>
    <row r="263" s="258" customFormat="1" ht="17.25"/>
    <row r="264" s="258" customFormat="1" ht="17.25"/>
    <row r="265" s="258" customFormat="1" ht="17.25"/>
    <row r="266" s="258" customFormat="1" ht="17.25"/>
    <row r="267" s="258" customFormat="1" ht="17.25"/>
    <row r="268" s="258" customFormat="1" ht="17.25"/>
    <row r="269" s="258" customFormat="1" ht="17.25"/>
  </sheetData>
  <mergeCells count="7">
    <mergeCell ref="K40:L40"/>
    <mergeCell ref="K30:L30"/>
    <mergeCell ref="K31:L31"/>
    <mergeCell ref="K32:L32"/>
    <mergeCell ref="K33:L33"/>
    <mergeCell ref="K39:L39"/>
    <mergeCell ref="K38:L38"/>
  </mergeCells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V51"/>
  <sheetViews>
    <sheetView showGridLines="0" showZeros="0" zoomScale="60" zoomScaleNormal="6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60" customWidth="1"/>
    <col min="2" max="4" width="2.66015625" style="160" customWidth="1"/>
    <col min="5" max="5" width="18.66015625" style="160" customWidth="1"/>
    <col min="6" max="20" width="10.66015625" style="160" customWidth="1"/>
    <col min="21" max="21" width="12" style="160" customWidth="1"/>
    <col min="22" max="22" width="1.66015625" style="160" customWidth="1"/>
    <col min="23" max="16384" width="8.66015625" style="160" customWidth="1"/>
  </cols>
  <sheetData>
    <row r="1" ht="21" customHeight="1">
      <c r="B1" s="301" t="s">
        <v>0</v>
      </c>
    </row>
    <row r="2" ht="21" customHeight="1"/>
    <row r="3" spans="2:21" ht="21" customHeight="1" thickBot="1">
      <c r="B3" s="161" t="s">
        <v>237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2" t="s">
        <v>150</v>
      </c>
    </row>
    <row r="4" spans="2:22" ht="21" customHeight="1">
      <c r="B4" s="163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64"/>
      <c r="V4" s="163"/>
    </row>
    <row r="5" spans="2:22" ht="21" customHeight="1">
      <c r="B5" s="163"/>
      <c r="E5" s="160" t="s">
        <v>227</v>
      </c>
      <c r="G5" s="74" t="s">
        <v>3</v>
      </c>
      <c r="H5" s="75" t="s">
        <v>4</v>
      </c>
      <c r="I5" s="75" t="s">
        <v>5</v>
      </c>
      <c r="J5" s="75" t="s">
        <v>6</v>
      </c>
      <c r="K5" s="75" t="s">
        <v>7</v>
      </c>
      <c r="L5" s="75" t="s">
        <v>8</v>
      </c>
      <c r="M5" s="75" t="s">
        <v>9</v>
      </c>
      <c r="N5" s="250" t="s">
        <v>327</v>
      </c>
      <c r="O5" s="250" t="s">
        <v>327</v>
      </c>
      <c r="P5" s="250" t="s">
        <v>328</v>
      </c>
      <c r="Q5" s="75" t="s">
        <v>329</v>
      </c>
      <c r="R5" s="75" t="s">
        <v>10</v>
      </c>
      <c r="S5" s="75" t="s">
        <v>330</v>
      </c>
      <c r="T5" s="319" t="s">
        <v>11</v>
      </c>
      <c r="U5" s="164"/>
      <c r="V5" s="163"/>
    </row>
    <row r="6" spans="2:22" ht="21" customHeight="1">
      <c r="B6" s="163"/>
      <c r="G6" s="72"/>
      <c r="H6" s="73"/>
      <c r="I6" s="73"/>
      <c r="J6" s="73"/>
      <c r="K6" s="73"/>
      <c r="L6" s="73"/>
      <c r="M6" s="73"/>
      <c r="N6" s="75"/>
      <c r="O6" s="75"/>
      <c r="P6" s="73"/>
      <c r="Q6" s="75"/>
      <c r="R6" s="75"/>
      <c r="S6" s="73"/>
      <c r="T6" s="75"/>
      <c r="U6" s="165" t="s">
        <v>12</v>
      </c>
      <c r="V6" s="163"/>
    </row>
    <row r="7" spans="2:22" ht="21" customHeight="1">
      <c r="B7" s="163"/>
      <c r="D7" s="160" t="s">
        <v>61</v>
      </c>
      <c r="G7" s="74" t="s">
        <v>332</v>
      </c>
      <c r="H7" s="319" t="s">
        <v>332</v>
      </c>
      <c r="I7" s="319"/>
      <c r="J7" s="319"/>
      <c r="K7" s="319"/>
      <c r="L7" s="319"/>
      <c r="M7" s="320" t="s">
        <v>346</v>
      </c>
      <c r="N7" s="327" t="s">
        <v>347</v>
      </c>
      <c r="O7" s="327" t="s">
        <v>348</v>
      </c>
      <c r="P7" s="324" t="s">
        <v>339</v>
      </c>
      <c r="Q7" s="319" t="s">
        <v>15</v>
      </c>
      <c r="R7" s="319" t="s">
        <v>15</v>
      </c>
      <c r="S7" s="324" t="s">
        <v>343</v>
      </c>
      <c r="T7" s="321"/>
      <c r="U7" s="164"/>
      <c r="V7" s="163"/>
    </row>
    <row r="8" spans="2:22" ht="21" customHeight="1" thickBot="1">
      <c r="B8" s="166"/>
      <c r="C8" s="161"/>
      <c r="D8" s="161"/>
      <c r="E8" s="161"/>
      <c r="F8" s="335"/>
      <c r="G8" s="356" t="s">
        <v>334</v>
      </c>
      <c r="H8" s="322" t="s">
        <v>336</v>
      </c>
      <c r="I8" s="322" t="s">
        <v>16</v>
      </c>
      <c r="J8" s="322" t="s">
        <v>17</v>
      </c>
      <c r="K8" s="322" t="s">
        <v>62</v>
      </c>
      <c r="L8" s="322" t="s">
        <v>18</v>
      </c>
      <c r="M8" s="322" t="s">
        <v>19</v>
      </c>
      <c r="N8" s="323" t="s">
        <v>349</v>
      </c>
      <c r="O8" s="323" t="s">
        <v>350</v>
      </c>
      <c r="P8" s="322" t="s">
        <v>337</v>
      </c>
      <c r="Q8" s="322" t="s">
        <v>63</v>
      </c>
      <c r="R8" s="322" t="s">
        <v>64</v>
      </c>
      <c r="S8" s="322" t="s">
        <v>341</v>
      </c>
      <c r="T8" s="322" t="s">
        <v>20</v>
      </c>
      <c r="U8" s="167"/>
      <c r="V8" s="163"/>
    </row>
    <row r="9" spans="2:22" ht="21" customHeight="1">
      <c r="B9" s="163" t="s">
        <v>238</v>
      </c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4"/>
      <c r="V9" s="163"/>
    </row>
    <row r="10" spans="2:22" ht="21" customHeight="1">
      <c r="B10" s="163"/>
      <c r="C10" s="160" t="s">
        <v>239</v>
      </c>
      <c r="G10" s="163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64"/>
      <c r="V10" s="163"/>
    </row>
    <row r="11" spans="2:22" ht="21" customHeight="1">
      <c r="B11" s="163"/>
      <c r="D11" s="160" t="s">
        <v>240</v>
      </c>
      <c r="F11" s="171" t="s">
        <v>241</v>
      </c>
      <c r="G11" s="172">
        <v>131469</v>
      </c>
      <c r="H11" s="173">
        <v>63347</v>
      </c>
      <c r="I11" s="173">
        <v>60208</v>
      </c>
      <c r="J11" s="173">
        <v>0</v>
      </c>
      <c r="K11" s="173">
        <v>205954</v>
      </c>
      <c r="L11" s="173">
        <v>44355</v>
      </c>
      <c r="M11" s="173">
        <v>49969</v>
      </c>
      <c r="N11" s="173">
        <v>0</v>
      </c>
      <c r="O11" s="173">
        <v>23500</v>
      </c>
      <c r="P11" s="173">
        <v>142495</v>
      </c>
      <c r="Q11" s="173">
        <v>0</v>
      </c>
      <c r="R11" s="173">
        <v>0</v>
      </c>
      <c r="S11" s="173">
        <v>70073</v>
      </c>
      <c r="T11" s="173">
        <v>30151</v>
      </c>
      <c r="U11" s="174">
        <f aca="true" t="shared" si="0" ref="U11:U17">SUM(G11:T11)</f>
        <v>821521</v>
      </c>
      <c r="V11" s="163"/>
    </row>
    <row r="12" spans="2:22" ht="21" customHeight="1">
      <c r="B12" s="163"/>
      <c r="E12" s="175"/>
      <c r="F12" s="176" t="s">
        <v>242</v>
      </c>
      <c r="G12" s="177">
        <v>121574</v>
      </c>
      <c r="H12" s="178">
        <v>0</v>
      </c>
      <c r="I12" s="178">
        <v>60208</v>
      </c>
      <c r="J12" s="178">
        <v>0</v>
      </c>
      <c r="K12" s="178">
        <v>123323</v>
      </c>
      <c r="L12" s="178">
        <v>22178</v>
      </c>
      <c r="M12" s="178">
        <v>49969</v>
      </c>
      <c r="N12" s="178">
        <v>0</v>
      </c>
      <c r="O12" s="178">
        <v>23500</v>
      </c>
      <c r="P12" s="178">
        <v>143995</v>
      </c>
      <c r="Q12" s="178">
        <v>0</v>
      </c>
      <c r="R12" s="178">
        <v>8631</v>
      </c>
      <c r="S12" s="178">
        <v>70073</v>
      </c>
      <c r="T12" s="178">
        <v>28000</v>
      </c>
      <c r="U12" s="179">
        <f t="shared" si="0"/>
        <v>651451</v>
      </c>
      <c r="V12" s="163"/>
    </row>
    <row r="13" spans="2:22" ht="21" customHeight="1">
      <c r="B13" s="163"/>
      <c r="E13" s="160" t="s">
        <v>243</v>
      </c>
      <c r="F13" s="171" t="s">
        <v>241</v>
      </c>
      <c r="G13" s="180">
        <v>131469</v>
      </c>
      <c r="H13" s="181">
        <v>63347</v>
      </c>
      <c r="I13" s="181">
        <v>60208</v>
      </c>
      <c r="J13" s="181">
        <v>0</v>
      </c>
      <c r="K13" s="181">
        <v>205954</v>
      </c>
      <c r="L13" s="181">
        <v>44355</v>
      </c>
      <c r="M13" s="181">
        <v>49969</v>
      </c>
      <c r="N13" s="181">
        <v>0</v>
      </c>
      <c r="O13" s="181">
        <v>23500</v>
      </c>
      <c r="P13" s="181">
        <v>140014</v>
      </c>
      <c r="Q13" s="181">
        <v>0</v>
      </c>
      <c r="R13" s="181">
        <v>0</v>
      </c>
      <c r="S13" s="181">
        <v>59024</v>
      </c>
      <c r="T13" s="181">
        <v>30151</v>
      </c>
      <c r="U13" s="174">
        <f t="shared" si="0"/>
        <v>807991</v>
      </c>
      <c r="V13" s="163"/>
    </row>
    <row r="14" spans="2:22" ht="21" customHeight="1">
      <c r="B14" s="163"/>
      <c r="E14" s="175"/>
      <c r="F14" s="176" t="s">
        <v>242</v>
      </c>
      <c r="G14" s="182">
        <v>95000</v>
      </c>
      <c r="H14" s="183">
        <v>0</v>
      </c>
      <c r="I14" s="183">
        <v>60208</v>
      </c>
      <c r="J14" s="183">
        <v>0</v>
      </c>
      <c r="K14" s="183">
        <v>123323</v>
      </c>
      <c r="L14" s="183">
        <v>22178</v>
      </c>
      <c r="M14" s="183">
        <v>49969</v>
      </c>
      <c r="N14" s="183">
        <v>0</v>
      </c>
      <c r="O14" s="183">
        <v>23500</v>
      </c>
      <c r="P14" s="183">
        <v>140014</v>
      </c>
      <c r="Q14" s="183">
        <v>0</v>
      </c>
      <c r="R14" s="183">
        <v>0</v>
      </c>
      <c r="S14" s="183">
        <v>59024</v>
      </c>
      <c r="T14" s="183">
        <v>0</v>
      </c>
      <c r="U14" s="179">
        <f t="shared" si="0"/>
        <v>573216</v>
      </c>
      <c r="V14" s="163"/>
    </row>
    <row r="15" spans="2:22" ht="21" customHeight="1">
      <c r="B15" s="163"/>
      <c r="E15" s="160" t="s">
        <v>244</v>
      </c>
      <c r="F15" s="171" t="s">
        <v>241</v>
      </c>
      <c r="G15" s="180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2481</v>
      </c>
      <c r="Q15" s="181">
        <v>0</v>
      </c>
      <c r="R15" s="181">
        <v>0</v>
      </c>
      <c r="S15" s="181">
        <v>11049</v>
      </c>
      <c r="T15" s="181">
        <v>0</v>
      </c>
      <c r="U15" s="174">
        <f t="shared" si="0"/>
        <v>13530</v>
      </c>
      <c r="V15" s="163"/>
    </row>
    <row r="16" spans="2:22" ht="21" customHeight="1">
      <c r="B16" s="163"/>
      <c r="E16" s="175"/>
      <c r="F16" s="176" t="s">
        <v>242</v>
      </c>
      <c r="G16" s="182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2481</v>
      </c>
      <c r="Q16" s="183">
        <v>0</v>
      </c>
      <c r="R16" s="183">
        <v>0</v>
      </c>
      <c r="S16" s="183">
        <v>11049</v>
      </c>
      <c r="T16" s="183">
        <v>0</v>
      </c>
      <c r="U16" s="179">
        <f t="shared" si="0"/>
        <v>13530</v>
      </c>
      <c r="V16" s="163"/>
    </row>
    <row r="17" spans="2:22" ht="21" customHeight="1">
      <c r="B17" s="163"/>
      <c r="C17" s="175"/>
      <c r="D17" s="175"/>
      <c r="E17" s="175" t="s">
        <v>223</v>
      </c>
      <c r="F17" s="176" t="s">
        <v>242</v>
      </c>
      <c r="G17" s="184">
        <v>26574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1500</v>
      </c>
      <c r="Q17" s="185">
        <v>0</v>
      </c>
      <c r="R17" s="185">
        <v>8631</v>
      </c>
      <c r="S17" s="185">
        <v>0</v>
      </c>
      <c r="T17" s="185">
        <v>28000</v>
      </c>
      <c r="U17" s="179">
        <f t="shared" si="0"/>
        <v>64705</v>
      </c>
      <c r="V17" s="163"/>
    </row>
    <row r="18" spans="2:22" ht="21" customHeight="1">
      <c r="B18" s="163"/>
      <c r="C18" s="160" t="s">
        <v>245</v>
      </c>
      <c r="G18" s="186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63"/>
    </row>
    <row r="19" spans="2:22" ht="21" customHeight="1">
      <c r="B19" s="163"/>
      <c r="D19" s="160" t="s">
        <v>246</v>
      </c>
      <c r="F19" s="171" t="s">
        <v>241</v>
      </c>
      <c r="G19" s="188">
        <v>202575</v>
      </c>
      <c r="H19" s="174">
        <v>65414</v>
      </c>
      <c r="I19" s="174">
        <v>88076</v>
      </c>
      <c r="J19" s="174">
        <v>80886</v>
      </c>
      <c r="K19" s="174">
        <v>51966</v>
      </c>
      <c r="L19" s="174">
        <v>66526</v>
      </c>
      <c r="M19" s="174">
        <v>1996</v>
      </c>
      <c r="N19" s="174">
        <v>17646</v>
      </c>
      <c r="O19" s="174">
        <v>20835</v>
      </c>
      <c r="P19" s="174">
        <v>20920</v>
      </c>
      <c r="Q19" s="174">
        <v>12206</v>
      </c>
      <c r="R19" s="174">
        <v>300</v>
      </c>
      <c r="S19" s="174">
        <v>17982</v>
      </c>
      <c r="T19" s="174">
        <v>81846</v>
      </c>
      <c r="U19" s="174">
        <f aca="true" t="shared" si="1" ref="U19:U51">SUM(G19:T19)</f>
        <v>729174</v>
      </c>
      <c r="V19" s="163"/>
    </row>
    <row r="20" spans="2:22" ht="21" customHeight="1">
      <c r="B20" s="163"/>
      <c r="E20" s="175"/>
      <c r="F20" s="176" t="s">
        <v>242</v>
      </c>
      <c r="G20" s="189">
        <v>214475</v>
      </c>
      <c r="H20" s="179">
        <v>9484</v>
      </c>
      <c r="I20" s="179">
        <v>88076</v>
      </c>
      <c r="J20" s="179">
        <v>87178</v>
      </c>
      <c r="K20" s="179">
        <v>26661</v>
      </c>
      <c r="L20" s="179">
        <v>11515</v>
      </c>
      <c r="M20" s="179">
        <v>258513</v>
      </c>
      <c r="N20" s="179">
        <v>19524</v>
      </c>
      <c r="O20" s="179">
        <v>23382</v>
      </c>
      <c r="P20" s="179">
        <v>20113</v>
      </c>
      <c r="Q20" s="179">
        <v>56642</v>
      </c>
      <c r="R20" s="179">
        <v>70102</v>
      </c>
      <c r="S20" s="179">
        <v>17982</v>
      </c>
      <c r="T20" s="179">
        <v>4709</v>
      </c>
      <c r="U20" s="179">
        <f t="shared" si="1"/>
        <v>908356</v>
      </c>
      <c r="V20" s="163"/>
    </row>
    <row r="21" spans="2:22" ht="21" customHeight="1">
      <c r="B21" s="163"/>
      <c r="E21" s="160" t="s">
        <v>247</v>
      </c>
      <c r="F21" s="171" t="s">
        <v>241</v>
      </c>
      <c r="G21" s="188">
        <v>27140</v>
      </c>
      <c r="H21" s="174">
        <v>9132</v>
      </c>
      <c r="I21" s="174">
        <v>8847</v>
      </c>
      <c r="J21" s="174">
        <v>5585</v>
      </c>
      <c r="K21" s="174">
        <v>8153</v>
      </c>
      <c r="L21" s="174">
        <v>0</v>
      </c>
      <c r="M21" s="174">
        <v>1996</v>
      </c>
      <c r="N21" s="174">
        <v>813</v>
      </c>
      <c r="O21" s="174">
        <v>919</v>
      </c>
      <c r="P21" s="174">
        <v>2888</v>
      </c>
      <c r="Q21" s="174">
        <v>396</v>
      </c>
      <c r="R21" s="174">
        <v>300</v>
      </c>
      <c r="S21" s="174">
        <v>849</v>
      </c>
      <c r="T21" s="174">
        <v>4709</v>
      </c>
      <c r="U21" s="174">
        <f t="shared" si="1"/>
        <v>71727</v>
      </c>
      <c r="V21" s="163"/>
    </row>
    <row r="22" spans="2:22" ht="21" customHeight="1">
      <c r="B22" s="163"/>
      <c r="E22" s="175"/>
      <c r="F22" s="176" t="s">
        <v>242</v>
      </c>
      <c r="G22" s="189">
        <v>27140</v>
      </c>
      <c r="H22" s="179">
        <v>0</v>
      </c>
      <c r="I22" s="179">
        <v>8847</v>
      </c>
      <c r="J22" s="179">
        <v>11170</v>
      </c>
      <c r="K22" s="179">
        <v>0</v>
      </c>
      <c r="L22" s="179">
        <v>0</v>
      </c>
      <c r="M22" s="179">
        <v>1996</v>
      </c>
      <c r="N22" s="179">
        <v>1627</v>
      </c>
      <c r="O22" s="179">
        <v>1838</v>
      </c>
      <c r="P22" s="179">
        <v>2888</v>
      </c>
      <c r="Q22" s="179">
        <v>791</v>
      </c>
      <c r="R22" s="179">
        <v>300</v>
      </c>
      <c r="S22" s="179">
        <v>849</v>
      </c>
      <c r="T22" s="179">
        <v>4709</v>
      </c>
      <c r="U22" s="179">
        <f t="shared" si="1"/>
        <v>62155</v>
      </c>
      <c r="V22" s="163"/>
    </row>
    <row r="23" spans="2:22" ht="21" customHeight="1">
      <c r="B23" s="163"/>
      <c r="E23" s="307" t="s">
        <v>325</v>
      </c>
      <c r="F23" s="171" t="s">
        <v>241</v>
      </c>
      <c r="G23" s="188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f t="shared" si="1"/>
        <v>0</v>
      </c>
      <c r="V23" s="163"/>
    </row>
    <row r="24" spans="2:22" ht="21" customHeight="1">
      <c r="B24" s="163"/>
      <c r="E24" s="190" t="s">
        <v>248</v>
      </c>
      <c r="F24" s="176" t="s">
        <v>242</v>
      </c>
      <c r="G24" s="18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f t="shared" si="1"/>
        <v>0</v>
      </c>
      <c r="V24" s="163"/>
    </row>
    <row r="25" spans="2:22" ht="21" customHeight="1">
      <c r="B25" s="163"/>
      <c r="E25" s="307" t="s">
        <v>385</v>
      </c>
      <c r="F25" s="171" t="s">
        <v>241</v>
      </c>
      <c r="G25" s="188">
        <v>101991</v>
      </c>
      <c r="H25" s="174">
        <v>34683</v>
      </c>
      <c r="I25" s="174">
        <v>49988</v>
      </c>
      <c r="J25" s="174">
        <v>35894</v>
      </c>
      <c r="K25" s="174">
        <v>38473</v>
      </c>
      <c r="L25" s="174">
        <v>46173</v>
      </c>
      <c r="M25" s="174">
        <v>0</v>
      </c>
      <c r="N25" s="174">
        <v>10422</v>
      </c>
      <c r="O25" s="174">
        <v>12404</v>
      </c>
      <c r="P25" s="174">
        <v>0</v>
      </c>
      <c r="Q25" s="174">
        <v>6226</v>
      </c>
      <c r="R25" s="174">
        <v>0</v>
      </c>
      <c r="S25" s="174">
        <v>9097</v>
      </c>
      <c r="T25" s="174">
        <v>43690</v>
      </c>
      <c r="U25" s="174">
        <f t="shared" si="1"/>
        <v>389041</v>
      </c>
      <c r="V25" s="163"/>
    </row>
    <row r="26" spans="2:22" ht="21" customHeight="1">
      <c r="B26" s="163"/>
      <c r="E26" s="175"/>
      <c r="F26" s="176" t="s">
        <v>242</v>
      </c>
      <c r="G26" s="189">
        <v>101991</v>
      </c>
      <c r="H26" s="179">
        <v>0</v>
      </c>
      <c r="I26" s="179">
        <v>49988</v>
      </c>
      <c r="J26" s="179">
        <v>35894</v>
      </c>
      <c r="K26" s="179">
        <v>21321</v>
      </c>
      <c r="L26" s="179">
        <v>1354</v>
      </c>
      <c r="M26" s="179">
        <v>0</v>
      </c>
      <c r="N26" s="179">
        <v>10422</v>
      </c>
      <c r="O26" s="179">
        <v>12404</v>
      </c>
      <c r="P26" s="179">
        <v>0</v>
      </c>
      <c r="Q26" s="179">
        <v>6226</v>
      </c>
      <c r="R26" s="179">
        <v>0</v>
      </c>
      <c r="S26" s="179">
        <v>9097</v>
      </c>
      <c r="T26" s="179">
        <v>0</v>
      </c>
      <c r="U26" s="179">
        <f t="shared" si="1"/>
        <v>248697</v>
      </c>
      <c r="V26" s="163"/>
    </row>
    <row r="27" spans="2:22" ht="21" customHeight="1">
      <c r="B27" s="163"/>
      <c r="E27" s="160" t="s">
        <v>249</v>
      </c>
      <c r="F27" s="171" t="s">
        <v>241</v>
      </c>
      <c r="G27" s="188">
        <v>0</v>
      </c>
      <c r="H27" s="174">
        <v>18474</v>
      </c>
      <c r="I27" s="174">
        <v>26951</v>
      </c>
      <c r="J27" s="174">
        <v>27501</v>
      </c>
      <c r="K27" s="174">
        <v>0</v>
      </c>
      <c r="L27" s="174">
        <v>20353</v>
      </c>
      <c r="M27" s="174">
        <v>0</v>
      </c>
      <c r="N27" s="174">
        <v>6031</v>
      </c>
      <c r="O27" s="174">
        <v>7292</v>
      </c>
      <c r="P27" s="174">
        <v>16671</v>
      </c>
      <c r="Q27" s="174">
        <v>4919</v>
      </c>
      <c r="R27" s="174">
        <v>0</v>
      </c>
      <c r="S27" s="174">
        <v>7076</v>
      </c>
      <c r="T27" s="174">
        <v>21943</v>
      </c>
      <c r="U27" s="174">
        <f t="shared" si="1"/>
        <v>157211</v>
      </c>
      <c r="V27" s="163"/>
    </row>
    <row r="28" spans="2:22" ht="21" customHeight="1">
      <c r="B28" s="163"/>
      <c r="E28" s="175" t="s">
        <v>250</v>
      </c>
      <c r="F28" s="176" t="s">
        <v>242</v>
      </c>
      <c r="G28" s="189">
        <v>0</v>
      </c>
      <c r="H28" s="179">
        <v>9484</v>
      </c>
      <c r="I28" s="179">
        <v>26951</v>
      </c>
      <c r="J28" s="179">
        <v>27501</v>
      </c>
      <c r="K28" s="179">
        <v>0</v>
      </c>
      <c r="L28" s="179">
        <v>10161</v>
      </c>
      <c r="M28" s="179">
        <v>0</v>
      </c>
      <c r="N28" s="179">
        <v>6031</v>
      </c>
      <c r="O28" s="179">
        <v>7292</v>
      </c>
      <c r="P28" s="179">
        <v>16671</v>
      </c>
      <c r="Q28" s="179">
        <v>4919</v>
      </c>
      <c r="R28" s="179">
        <v>0</v>
      </c>
      <c r="S28" s="179">
        <v>7076</v>
      </c>
      <c r="T28" s="179">
        <v>0</v>
      </c>
      <c r="U28" s="179">
        <f t="shared" si="1"/>
        <v>116086</v>
      </c>
      <c r="V28" s="163"/>
    </row>
    <row r="29" spans="2:22" ht="21" customHeight="1">
      <c r="B29" s="163"/>
      <c r="E29" s="160" t="s">
        <v>251</v>
      </c>
      <c r="F29" s="171" t="s">
        <v>241</v>
      </c>
      <c r="G29" s="188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f t="shared" si="1"/>
        <v>0</v>
      </c>
      <c r="V29" s="163"/>
    </row>
    <row r="30" spans="2:22" ht="21" customHeight="1">
      <c r="B30" s="163"/>
      <c r="E30" s="175"/>
      <c r="F30" s="176" t="s">
        <v>242</v>
      </c>
      <c r="G30" s="18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f t="shared" si="1"/>
        <v>0</v>
      </c>
      <c r="V30" s="163"/>
    </row>
    <row r="31" spans="2:22" ht="21" customHeight="1">
      <c r="B31" s="163"/>
      <c r="E31" s="360" t="s">
        <v>395</v>
      </c>
      <c r="F31" s="171" t="s">
        <v>241</v>
      </c>
      <c r="G31" s="188">
        <v>0</v>
      </c>
      <c r="H31" s="174">
        <v>3125</v>
      </c>
      <c r="I31" s="174">
        <v>2290</v>
      </c>
      <c r="J31" s="174">
        <v>1558</v>
      </c>
      <c r="K31" s="174">
        <v>0</v>
      </c>
      <c r="L31" s="174">
        <v>0</v>
      </c>
      <c r="M31" s="174">
        <v>0</v>
      </c>
      <c r="N31" s="174">
        <v>380</v>
      </c>
      <c r="O31" s="174">
        <v>220</v>
      </c>
      <c r="P31" s="174">
        <v>0</v>
      </c>
      <c r="Q31" s="174">
        <v>665</v>
      </c>
      <c r="R31" s="174">
        <v>0</v>
      </c>
      <c r="S31" s="174">
        <v>960</v>
      </c>
      <c r="T31" s="174">
        <v>5154</v>
      </c>
      <c r="U31" s="174">
        <f>SUM(G31:T31)</f>
        <v>14352</v>
      </c>
      <c r="V31" s="163"/>
    </row>
    <row r="32" spans="2:22" ht="21" customHeight="1">
      <c r="B32" s="163"/>
      <c r="E32" s="175"/>
      <c r="F32" s="176" t="s">
        <v>242</v>
      </c>
      <c r="G32" s="189">
        <v>0</v>
      </c>
      <c r="H32" s="179">
        <v>0</v>
      </c>
      <c r="I32" s="179">
        <v>2290</v>
      </c>
      <c r="J32" s="179">
        <v>2265</v>
      </c>
      <c r="K32" s="179">
        <v>0</v>
      </c>
      <c r="L32" s="179">
        <v>0</v>
      </c>
      <c r="M32" s="179">
        <v>0</v>
      </c>
      <c r="N32" s="179">
        <v>380</v>
      </c>
      <c r="O32" s="179">
        <v>220</v>
      </c>
      <c r="P32" s="179">
        <v>0</v>
      </c>
      <c r="Q32" s="179">
        <v>665</v>
      </c>
      <c r="R32" s="179">
        <v>0</v>
      </c>
      <c r="S32" s="179">
        <v>960</v>
      </c>
      <c r="T32" s="179">
        <v>0</v>
      </c>
      <c r="U32" s="179">
        <f>SUM(G32:T32)</f>
        <v>6780</v>
      </c>
      <c r="V32" s="163"/>
    </row>
    <row r="33" spans="2:22" ht="21" customHeight="1">
      <c r="B33" s="163"/>
      <c r="E33" s="307" t="s">
        <v>438</v>
      </c>
      <c r="F33" s="171" t="s">
        <v>241</v>
      </c>
      <c r="G33" s="188">
        <v>73444</v>
      </c>
      <c r="H33" s="174">
        <v>0</v>
      </c>
      <c r="I33" s="174">
        <v>0</v>
      </c>
      <c r="J33" s="174">
        <v>10348</v>
      </c>
      <c r="K33" s="174">
        <v>5340</v>
      </c>
      <c r="L33" s="174">
        <v>0</v>
      </c>
      <c r="M33" s="174">
        <v>0</v>
      </c>
      <c r="N33" s="174">
        <v>0</v>
      </c>
      <c r="O33" s="174">
        <v>0</v>
      </c>
      <c r="P33" s="174">
        <v>1361</v>
      </c>
      <c r="Q33" s="174">
        <v>0</v>
      </c>
      <c r="R33" s="174">
        <v>0</v>
      </c>
      <c r="S33" s="174">
        <v>0</v>
      </c>
      <c r="T33" s="174">
        <v>6350</v>
      </c>
      <c r="U33" s="174">
        <f>SUM(G33:T33)</f>
        <v>96843</v>
      </c>
      <c r="V33" s="163"/>
    </row>
    <row r="34" spans="2:22" ht="21" customHeight="1">
      <c r="B34" s="163"/>
      <c r="E34" s="175"/>
      <c r="F34" s="176" t="s">
        <v>242</v>
      </c>
      <c r="G34" s="189">
        <v>73444</v>
      </c>
      <c r="H34" s="179">
        <v>0</v>
      </c>
      <c r="I34" s="179">
        <v>0</v>
      </c>
      <c r="J34" s="179">
        <v>10348</v>
      </c>
      <c r="K34" s="179">
        <v>5340</v>
      </c>
      <c r="L34" s="179">
        <v>0</v>
      </c>
      <c r="M34" s="179">
        <v>0</v>
      </c>
      <c r="N34" s="179">
        <v>0</v>
      </c>
      <c r="O34" s="179">
        <v>0</v>
      </c>
      <c r="P34" s="179">
        <v>554</v>
      </c>
      <c r="Q34" s="179">
        <v>0</v>
      </c>
      <c r="R34" s="179">
        <v>0</v>
      </c>
      <c r="S34" s="179">
        <v>0</v>
      </c>
      <c r="T34" s="179">
        <v>0</v>
      </c>
      <c r="U34" s="179">
        <f>SUM(G34:T34)</f>
        <v>89686</v>
      </c>
      <c r="V34" s="163"/>
    </row>
    <row r="35" spans="2:22" ht="21" customHeight="1">
      <c r="B35" s="163"/>
      <c r="D35" s="175"/>
      <c r="E35" s="175" t="s">
        <v>223</v>
      </c>
      <c r="F35" s="176" t="s">
        <v>242</v>
      </c>
      <c r="G35" s="189">
        <v>11900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256517</v>
      </c>
      <c r="N35" s="179">
        <v>1064</v>
      </c>
      <c r="O35" s="179">
        <v>1628</v>
      </c>
      <c r="P35" s="179">
        <v>0</v>
      </c>
      <c r="Q35" s="179">
        <v>44041</v>
      </c>
      <c r="R35" s="179">
        <v>69802</v>
      </c>
      <c r="S35" s="179">
        <v>0</v>
      </c>
      <c r="T35" s="179">
        <v>0</v>
      </c>
      <c r="U35" s="179">
        <f t="shared" si="1"/>
        <v>384952</v>
      </c>
      <c r="V35" s="163"/>
    </row>
    <row r="36" spans="2:22" ht="21" customHeight="1">
      <c r="B36" s="163"/>
      <c r="D36" s="160" t="s">
        <v>240</v>
      </c>
      <c r="F36" s="171" t="s">
        <v>241</v>
      </c>
      <c r="G36" s="188">
        <v>184890</v>
      </c>
      <c r="H36" s="174">
        <v>96787</v>
      </c>
      <c r="I36" s="174">
        <v>253501</v>
      </c>
      <c r="J36" s="174">
        <v>168596</v>
      </c>
      <c r="K36" s="174">
        <v>412688</v>
      </c>
      <c r="L36" s="174">
        <v>144735</v>
      </c>
      <c r="M36" s="174">
        <v>35087</v>
      </c>
      <c r="N36" s="174">
        <v>66161</v>
      </c>
      <c r="O36" s="174">
        <v>38200</v>
      </c>
      <c r="P36" s="174">
        <v>32393</v>
      </c>
      <c r="Q36" s="174">
        <v>2536</v>
      </c>
      <c r="R36" s="174">
        <v>46169</v>
      </c>
      <c r="S36" s="174">
        <v>63171</v>
      </c>
      <c r="T36" s="174">
        <v>91582</v>
      </c>
      <c r="U36" s="174">
        <f t="shared" si="1"/>
        <v>1636496</v>
      </c>
      <c r="V36" s="163"/>
    </row>
    <row r="37" spans="2:22" ht="21" customHeight="1">
      <c r="B37" s="163"/>
      <c r="E37" s="175"/>
      <c r="F37" s="176" t="s">
        <v>242</v>
      </c>
      <c r="G37" s="189">
        <v>110487</v>
      </c>
      <c r="H37" s="179">
        <v>350000</v>
      </c>
      <c r="I37" s="179">
        <v>447161</v>
      </c>
      <c r="J37" s="179">
        <v>445363</v>
      </c>
      <c r="K37" s="179">
        <v>327610</v>
      </c>
      <c r="L37" s="179">
        <v>89397</v>
      </c>
      <c r="M37" s="179">
        <v>35087</v>
      </c>
      <c r="N37" s="179">
        <v>292420</v>
      </c>
      <c r="O37" s="179">
        <v>210080</v>
      </c>
      <c r="P37" s="179">
        <v>31637</v>
      </c>
      <c r="Q37" s="179">
        <v>4125</v>
      </c>
      <c r="R37" s="179">
        <v>46169</v>
      </c>
      <c r="S37" s="179">
        <v>63171</v>
      </c>
      <c r="T37" s="179">
        <v>81643</v>
      </c>
      <c r="U37" s="179">
        <f t="shared" si="1"/>
        <v>2534350</v>
      </c>
      <c r="V37" s="163"/>
    </row>
    <row r="38" spans="2:22" ht="21" customHeight="1">
      <c r="B38" s="163"/>
      <c r="E38" s="160" t="s">
        <v>252</v>
      </c>
      <c r="F38" s="171" t="s">
        <v>241</v>
      </c>
      <c r="G38" s="188">
        <v>24438</v>
      </c>
      <c r="H38" s="174">
        <v>28849</v>
      </c>
      <c r="I38" s="174">
        <v>219357</v>
      </c>
      <c r="J38" s="174">
        <v>7945</v>
      </c>
      <c r="K38" s="174">
        <v>190393</v>
      </c>
      <c r="L38" s="174">
        <v>89397</v>
      </c>
      <c r="M38" s="174">
        <v>27699</v>
      </c>
      <c r="N38" s="174">
        <v>13002</v>
      </c>
      <c r="O38" s="174">
        <v>6400</v>
      </c>
      <c r="P38" s="174">
        <v>29393</v>
      </c>
      <c r="Q38" s="174">
        <v>2536</v>
      </c>
      <c r="R38" s="174">
        <v>10704</v>
      </c>
      <c r="S38" s="174">
        <v>2993</v>
      </c>
      <c r="T38" s="174">
        <v>62561</v>
      </c>
      <c r="U38" s="174">
        <f t="shared" si="1"/>
        <v>715667</v>
      </c>
      <c r="V38" s="163"/>
    </row>
    <row r="39" spans="2:22" ht="21" customHeight="1">
      <c r="B39" s="163"/>
      <c r="E39" s="361" t="s">
        <v>396</v>
      </c>
      <c r="F39" s="176" t="s">
        <v>242</v>
      </c>
      <c r="G39" s="189">
        <v>23913</v>
      </c>
      <c r="H39" s="179">
        <v>28849</v>
      </c>
      <c r="I39" s="179">
        <v>219357</v>
      </c>
      <c r="J39" s="179">
        <v>12817</v>
      </c>
      <c r="K39" s="179">
        <v>190393</v>
      </c>
      <c r="L39" s="179">
        <v>89397</v>
      </c>
      <c r="M39" s="179">
        <v>27699</v>
      </c>
      <c r="N39" s="179">
        <v>19504</v>
      </c>
      <c r="O39" s="179">
        <v>9601</v>
      </c>
      <c r="P39" s="179">
        <v>28637</v>
      </c>
      <c r="Q39" s="179">
        <v>4125</v>
      </c>
      <c r="R39" s="179">
        <v>10704</v>
      </c>
      <c r="S39" s="179">
        <v>2993</v>
      </c>
      <c r="T39" s="179">
        <v>62561</v>
      </c>
      <c r="U39" s="179">
        <f t="shared" si="1"/>
        <v>730550</v>
      </c>
      <c r="V39" s="163"/>
    </row>
    <row r="40" spans="2:22" ht="21" customHeight="1">
      <c r="B40" s="163"/>
      <c r="E40" s="160" t="s">
        <v>253</v>
      </c>
      <c r="F40" s="171" t="s">
        <v>241</v>
      </c>
      <c r="G40" s="188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29021</v>
      </c>
      <c r="U40" s="174">
        <f t="shared" si="1"/>
        <v>29021</v>
      </c>
      <c r="V40" s="163"/>
    </row>
    <row r="41" spans="2:22" ht="21" customHeight="1">
      <c r="B41" s="163"/>
      <c r="E41" s="175"/>
      <c r="F41" s="176" t="s">
        <v>242</v>
      </c>
      <c r="G41" s="18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0</v>
      </c>
      <c r="S41" s="179">
        <v>0</v>
      </c>
      <c r="T41" s="179">
        <v>19082</v>
      </c>
      <c r="U41" s="179">
        <f t="shared" si="1"/>
        <v>19082</v>
      </c>
      <c r="V41" s="163"/>
    </row>
    <row r="42" spans="2:22" ht="21" customHeight="1">
      <c r="B42" s="163"/>
      <c r="E42" s="160" t="s">
        <v>254</v>
      </c>
      <c r="F42" s="171" t="s">
        <v>241</v>
      </c>
      <c r="G42" s="188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53159</v>
      </c>
      <c r="O42" s="174">
        <v>31800</v>
      </c>
      <c r="P42" s="174">
        <v>0</v>
      </c>
      <c r="Q42" s="174">
        <v>0</v>
      </c>
      <c r="R42" s="174">
        <v>34000</v>
      </c>
      <c r="S42" s="174">
        <v>27232</v>
      </c>
      <c r="T42" s="174">
        <v>0</v>
      </c>
      <c r="U42" s="174">
        <f t="shared" si="1"/>
        <v>146191</v>
      </c>
      <c r="V42" s="163"/>
    </row>
    <row r="43" spans="2:22" ht="21" customHeight="1">
      <c r="B43" s="163"/>
      <c r="E43" s="175"/>
      <c r="F43" s="176" t="s">
        <v>242</v>
      </c>
      <c r="G43" s="18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262344</v>
      </c>
      <c r="O43" s="179">
        <v>193652</v>
      </c>
      <c r="P43" s="179">
        <v>0</v>
      </c>
      <c r="Q43" s="179">
        <v>0</v>
      </c>
      <c r="R43" s="179">
        <v>34000</v>
      </c>
      <c r="S43" s="179">
        <v>27232</v>
      </c>
      <c r="T43" s="179">
        <v>0</v>
      </c>
      <c r="U43" s="179">
        <f t="shared" si="1"/>
        <v>517228</v>
      </c>
      <c r="V43" s="163"/>
    </row>
    <row r="44" spans="2:22" ht="21" customHeight="1">
      <c r="B44" s="163"/>
      <c r="E44" s="160" t="s">
        <v>255</v>
      </c>
      <c r="F44" s="171" t="s">
        <v>241</v>
      </c>
      <c r="G44" s="188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f t="shared" si="1"/>
        <v>0</v>
      </c>
      <c r="V44" s="163"/>
    </row>
    <row r="45" spans="2:22" ht="21" customHeight="1">
      <c r="B45" s="163"/>
      <c r="E45" s="175"/>
      <c r="F45" s="176" t="s">
        <v>242</v>
      </c>
      <c r="G45" s="18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79">
        <f t="shared" si="1"/>
        <v>0</v>
      </c>
      <c r="V45" s="163"/>
    </row>
    <row r="46" spans="2:22" ht="21" customHeight="1">
      <c r="B46" s="163"/>
      <c r="E46" s="307" t="s">
        <v>397</v>
      </c>
      <c r="F46" s="171" t="s">
        <v>241</v>
      </c>
      <c r="G46" s="188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4">
        <f t="shared" si="1"/>
        <v>0</v>
      </c>
      <c r="V46" s="163"/>
    </row>
    <row r="47" spans="2:22" ht="21" customHeight="1">
      <c r="B47" s="163"/>
      <c r="E47" s="175"/>
      <c r="F47" s="176" t="s">
        <v>242</v>
      </c>
      <c r="G47" s="18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0</v>
      </c>
      <c r="Q47" s="179">
        <v>0</v>
      </c>
      <c r="R47" s="179">
        <v>0</v>
      </c>
      <c r="S47" s="179">
        <v>0</v>
      </c>
      <c r="T47" s="179">
        <v>0</v>
      </c>
      <c r="U47" s="179">
        <f t="shared" si="1"/>
        <v>0</v>
      </c>
      <c r="V47" s="163"/>
    </row>
    <row r="48" spans="2:22" ht="21" customHeight="1">
      <c r="B48" s="163"/>
      <c r="E48" s="160" t="s">
        <v>256</v>
      </c>
      <c r="F48" s="171" t="s">
        <v>241</v>
      </c>
      <c r="G48" s="188">
        <v>0</v>
      </c>
      <c r="H48" s="174">
        <v>9195</v>
      </c>
      <c r="I48" s="174">
        <v>20502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3000</v>
      </c>
      <c r="Q48" s="174">
        <v>0</v>
      </c>
      <c r="R48" s="174">
        <v>0</v>
      </c>
      <c r="S48" s="174">
        <v>15167</v>
      </c>
      <c r="T48" s="174">
        <v>0</v>
      </c>
      <c r="U48" s="174">
        <f t="shared" si="1"/>
        <v>47864</v>
      </c>
      <c r="V48" s="163"/>
    </row>
    <row r="49" spans="2:22" ht="21" customHeight="1">
      <c r="B49" s="163"/>
      <c r="E49" s="175"/>
      <c r="F49" s="176" t="s">
        <v>242</v>
      </c>
      <c r="G49" s="189">
        <v>0</v>
      </c>
      <c r="H49" s="179">
        <v>9195</v>
      </c>
      <c r="I49" s="179">
        <v>20502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3000</v>
      </c>
      <c r="Q49" s="179">
        <v>0</v>
      </c>
      <c r="R49" s="179">
        <v>0</v>
      </c>
      <c r="S49" s="179">
        <v>15167</v>
      </c>
      <c r="T49" s="179">
        <v>0</v>
      </c>
      <c r="U49" s="179">
        <f t="shared" si="1"/>
        <v>47864</v>
      </c>
      <c r="V49" s="163"/>
    </row>
    <row r="50" spans="2:22" ht="21" customHeight="1">
      <c r="B50" s="163"/>
      <c r="E50" s="227" t="s">
        <v>321</v>
      </c>
      <c r="F50" s="171" t="s">
        <v>241</v>
      </c>
      <c r="G50" s="188">
        <v>86574</v>
      </c>
      <c r="H50" s="174">
        <v>0</v>
      </c>
      <c r="I50" s="174">
        <v>0</v>
      </c>
      <c r="J50" s="174">
        <v>0</v>
      </c>
      <c r="K50" s="174">
        <v>126306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4">
        <f t="shared" si="1"/>
        <v>212880</v>
      </c>
      <c r="V50" s="163"/>
    </row>
    <row r="51" spans="2:22" ht="21" customHeight="1" thickBot="1">
      <c r="B51" s="166"/>
      <c r="C51" s="161"/>
      <c r="D51" s="161"/>
      <c r="E51" s="161"/>
      <c r="F51" s="191" t="s">
        <v>242</v>
      </c>
      <c r="G51" s="192">
        <v>86574</v>
      </c>
      <c r="H51" s="193">
        <v>0</v>
      </c>
      <c r="I51" s="193">
        <v>0</v>
      </c>
      <c r="J51" s="193">
        <v>0</v>
      </c>
      <c r="K51" s="193">
        <v>127221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f t="shared" si="1"/>
        <v>213795</v>
      </c>
      <c r="V51" s="163"/>
    </row>
  </sheetData>
  <printOptions/>
  <pageMargins left="0.7874015748031497" right="0.2362204724409449" top="0.7874015748031497" bottom="0.5118110236220472" header="0.5118110236220472" footer="0.5118110236220472"/>
  <pageSetup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V52"/>
  <sheetViews>
    <sheetView showGridLines="0" showZeros="0" zoomScale="60" zoomScaleNormal="6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94" customWidth="1"/>
    <col min="2" max="4" width="2.66015625" style="194" customWidth="1"/>
    <col min="5" max="5" width="18.66015625" style="194" customWidth="1"/>
    <col min="6" max="20" width="10.66015625" style="194" customWidth="1"/>
    <col min="21" max="21" width="12.66015625" style="194" customWidth="1"/>
    <col min="22" max="22" width="1.66015625" style="194" customWidth="1"/>
    <col min="23" max="16384" width="8.66015625" style="194" customWidth="1"/>
  </cols>
  <sheetData>
    <row r="1" spans="2:3" ht="21" customHeight="1">
      <c r="B1" s="300" t="s">
        <v>0</v>
      </c>
      <c r="C1" s="300"/>
    </row>
    <row r="2" ht="21" customHeight="1"/>
    <row r="3" spans="2:21" ht="21" customHeight="1" thickBot="1">
      <c r="B3" s="195" t="s">
        <v>257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 t="s">
        <v>150</v>
      </c>
    </row>
    <row r="4" spans="2:22" ht="21" customHeight="1">
      <c r="B4" s="197"/>
      <c r="C4" s="234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98"/>
      <c r="V4" s="197"/>
    </row>
    <row r="5" spans="2:22" ht="21" customHeight="1">
      <c r="B5" s="197"/>
      <c r="C5" s="234"/>
      <c r="E5" s="194" t="s">
        <v>258</v>
      </c>
      <c r="G5" s="74" t="s">
        <v>3</v>
      </c>
      <c r="H5" s="75" t="s">
        <v>4</v>
      </c>
      <c r="I5" s="75" t="s">
        <v>5</v>
      </c>
      <c r="J5" s="75" t="s">
        <v>6</v>
      </c>
      <c r="K5" s="75" t="s">
        <v>7</v>
      </c>
      <c r="L5" s="75" t="s">
        <v>8</v>
      </c>
      <c r="M5" s="75" t="s">
        <v>9</v>
      </c>
      <c r="N5" s="250" t="s">
        <v>327</v>
      </c>
      <c r="O5" s="250" t="s">
        <v>327</v>
      </c>
      <c r="P5" s="250" t="s">
        <v>328</v>
      </c>
      <c r="Q5" s="75" t="s">
        <v>329</v>
      </c>
      <c r="R5" s="75" t="s">
        <v>10</v>
      </c>
      <c r="S5" s="75" t="s">
        <v>330</v>
      </c>
      <c r="T5" s="319" t="s">
        <v>11</v>
      </c>
      <c r="U5" s="198"/>
      <c r="V5" s="197"/>
    </row>
    <row r="6" spans="2:22" ht="21" customHeight="1">
      <c r="B6" s="197"/>
      <c r="C6" s="234"/>
      <c r="G6" s="72"/>
      <c r="H6" s="73"/>
      <c r="I6" s="73"/>
      <c r="J6" s="73"/>
      <c r="K6" s="73"/>
      <c r="L6" s="73"/>
      <c r="M6" s="73"/>
      <c r="N6" s="75"/>
      <c r="O6" s="75"/>
      <c r="P6" s="73"/>
      <c r="Q6" s="75"/>
      <c r="R6" s="75"/>
      <c r="S6" s="73"/>
      <c r="T6" s="75"/>
      <c r="U6" s="199" t="s">
        <v>12</v>
      </c>
      <c r="V6" s="197"/>
    </row>
    <row r="7" spans="2:22" ht="21" customHeight="1">
      <c r="B7" s="197"/>
      <c r="C7" s="234"/>
      <c r="D7" s="194" t="s">
        <v>61</v>
      </c>
      <c r="G7" s="74" t="s">
        <v>332</v>
      </c>
      <c r="H7" s="319" t="s">
        <v>332</v>
      </c>
      <c r="I7" s="319"/>
      <c r="J7" s="319"/>
      <c r="K7" s="319"/>
      <c r="L7" s="319"/>
      <c r="M7" s="320" t="s">
        <v>346</v>
      </c>
      <c r="N7" s="327" t="s">
        <v>347</v>
      </c>
      <c r="O7" s="327" t="s">
        <v>348</v>
      </c>
      <c r="P7" s="324" t="s">
        <v>339</v>
      </c>
      <c r="Q7" s="319" t="s">
        <v>15</v>
      </c>
      <c r="R7" s="319" t="s">
        <v>15</v>
      </c>
      <c r="S7" s="324" t="s">
        <v>343</v>
      </c>
      <c r="T7" s="321"/>
      <c r="U7" s="198"/>
      <c r="V7" s="197"/>
    </row>
    <row r="8" spans="2:22" ht="21" customHeight="1" thickBot="1">
      <c r="B8" s="200"/>
      <c r="C8" s="195"/>
      <c r="D8" s="195"/>
      <c r="E8" s="195"/>
      <c r="F8" s="355"/>
      <c r="G8" s="356" t="s">
        <v>334</v>
      </c>
      <c r="H8" s="322" t="s">
        <v>336</v>
      </c>
      <c r="I8" s="322" t="s">
        <v>16</v>
      </c>
      <c r="J8" s="322" t="s">
        <v>17</v>
      </c>
      <c r="K8" s="322" t="s">
        <v>62</v>
      </c>
      <c r="L8" s="322" t="s">
        <v>18</v>
      </c>
      <c r="M8" s="322" t="s">
        <v>19</v>
      </c>
      <c r="N8" s="323" t="s">
        <v>349</v>
      </c>
      <c r="O8" s="323" t="s">
        <v>350</v>
      </c>
      <c r="P8" s="322" t="s">
        <v>337</v>
      </c>
      <c r="Q8" s="322" t="s">
        <v>63</v>
      </c>
      <c r="R8" s="322" t="s">
        <v>64</v>
      </c>
      <c r="S8" s="322" t="s">
        <v>341</v>
      </c>
      <c r="T8" s="322" t="s">
        <v>20</v>
      </c>
      <c r="U8" s="201"/>
      <c r="V8" s="197"/>
    </row>
    <row r="9" spans="2:22" ht="21" customHeight="1">
      <c r="B9" s="197"/>
      <c r="C9" s="234"/>
      <c r="E9" s="194" t="s">
        <v>259</v>
      </c>
      <c r="F9" s="202" t="s">
        <v>241</v>
      </c>
      <c r="G9" s="203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17779</v>
      </c>
      <c r="T9" s="204">
        <v>0</v>
      </c>
      <c r="U9" s="205">
        <f aca="true" t="shared" si="0" ref="U9:U14">SUM(G9:T9)</f>
        <v>17779</v>
      </c>
      <c r="V9" s="197"/>
    </row>
    <row r="10" spans="2:22" ht="21" customHeight="1">
      <c r="B10" s="197"/>
      <c r="C10" s="234"/>
      <c r="E10" s="206"/>
      <c r="F10" s="207" t="s">
        <v>242</v>
      </c>
      <c r="G10" s="208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17779</v>
      </c>
      <c r="T10" s="209">
        <v>0</v>
      </c>
      <c r="U10" s="210">
        <f t="shared" si="0"/>
        <v>17779</v>
      </c>
      <c r="V10" s="197"/>
    </row>
    <row r="11" spans="2:22" ht="21" customHeight="1">
      <c r="B11" s="197"/>
      <c r="C11" s="234"/>
      <c r="E11" s="194" t="s">
        <v>260</v>
      </c>
      <c r="F11" s="202" t="s">
        <v>241</v>
      </c>
      <c r="G11" s="211">
        <v>73878</v>
      </c>
      <c r="H11" s="212">
        <v>58743</v>
      </c>
      <c r="I11" s="212">
        <v>13642</v>
      </c>
      <c r="J11" s="212">
        <v>153237</v>
      </c>
      <c r="K11" s="212">
        <v>80020</v>
      </c>
      <c r="L11" s="212">
        <v>55338</v>
      </c>
      <c r="M11" s="212">
        <v>7388</v>
      </c>
      <c r="N11" s="212">
        <v>0</v>
      </c>
      <c r="O11" s="212">
        <v>0</v>
      </c>
      <c r="P11" s="212">
        <v>0</v>
      </c>
      <c r="Q11" s="212">
        <v>0</v>
      </c>
      <c r="R11" s="212">
        <v>1465</v>
      </c>
      <c r="S11" s="212">
        <v>0</v>
      </c>
      <c r="T11" s="212">
        <v>0</v>
      </c>
      <c r="U11" s="205">
        <f t="shared" si="0"/>
        <v>443711</v>
      </c>
      <c r="V11" s="197"/>
    </row>
    <row r="12" spans="2:22" ht="21" customHeight="1">
      <c r="B12" s="197"/>
      <c r="C12" s="234"/>
      <c r="E12" s="206"/>
      <c r="F12" s="207" t="s">
        <v>242</v>
      </c>
      <c r="G12" s="208">
        <v>0</v>
      </c>
      <c r="H12" s="209">
        <v>311956</v>
      </c>
      <c r="I12" s="209">
        <v>13642</v>
      </c>
      <c r="J12" s="209">
        <v>153237</v>
      </c>
      <c r="K12" s="209">
        <v>0</v>
      </c>
      <c r="L12" s="209">
        <v>0</v>
      </c>
      <c r="M12" s="209">
        <v>7388</v>
      </c>
      <c r="N12" s="209">
        <v>0</v>
      </c>
      <c r="O12" s="209">
        <v>0</v>
      </c>
      <c r="P12" s="209">
        <v>0</v>
      </c>
      <c r="Q12" s="209">
        <v>0</v>
      </c>
      <c r="R12" s="209">
        <v>1465</v>
      </c>
      <c r="S12" s="209">
        <v>0</v>
      </c>
      <c r="T12" s="209">
        <v>0</v>
      </c>
      <c r="U12" s="210">
        <f t="shared" si="0"/>
        <v>487688</v>
      </c>
      <c r="V12" s="197"/>
    </row>
    <row r="13" spans="2:22" ht="21" customHeight="1">
      <c r="B13" s="197"/>
      <c r="C13" s="234"/>
      <c r="E13" s="254" t="s">
        <v>324</v>
      </c>
      <c r="F13" s="202" t="s">
        <v>241</v>
      </c>
      <c r="G13" s="211">
        <v>0</v>
      </c>
      <c r="H13" s="212">
        <v>0</v>
      </c>
      <c r="I13" s="212">
        <v>0</v>
      </c>
      <c r="J13" s="212">
        <v>7414</v>
      </c>
      <c r="K13" s="212">
        <v>15969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05">
        <f t="shared" si="0"/>
        <v>23383</v>
      </c>
      <c r="V13" s="197"/>
    </row>
    <row r="14" spans="2:22" ht="21" customHeight="1">
      <c r="B14" s="197"/>
      <c r="C14" s="234"/>
      <c r="E14" s="206"/>
      <c r="F14" s="207" t="s">
        <v>242</v>
      </c>
      <c r="G14" s="208">
        <v>0</v>
      </c>
      <c r="H14" s="209">
        <v>0</v>
      </c>
      <c r="I14" s="209">
        <v>0</v>
      </c>
      <c r="J14" s="209">
        <v>7414</v>
      </c>
      <c r="K14" s="209">
        <v>9996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10">
        <f t="shared" si="0"/>
        <v>17410</v>
      </c>
      <c r="V14" s="197"/>
    </row>
    <row r="15" spans="2:22" ht="21" customHeight="1">
      <c r="B15" s="197"/>
      <c r="C15" s="234"/>
      <c r="E15" s="254" t="s">
        <v>352</v>
      </c>
      <c r="F15" s="202" t="s">
        <v>241</v>
      </c>
      <c r="G15" s="211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05"/>
      <c r="V15" s="197"/>
    </row>
    <row r="16" spans="2:22" ht="21" customHeight="1">
      <c r="B16" s="197"/>
      <c r="C16" s="234"/>
      <c r="E16" s="336" t="s">
        <v>351</v>
      </c>
      <c r="F16" s="207" t="s">
        <v>242</v>
      </c>
      <c r="G16" s="208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10"/>
      <c r="V16" s="197"/>
    </row>
    <row r="17" spans="2:22" ht="21" customHeight="1">
      <c r="B17" s="213"/>
      <c r="C17" s="206"/>
      <c r="D17" s="206"/>
      <c r="E17" s="206" t="s">
        <v>223</v>
      </c>
      <c r="F17" s="207" t="s">
        <v>242</v>
      </c>
      <c r="G17" s="208">
        <v>0</v>
      </c>
      <c r="H17" s="209">
        <v>0</v>
      </c>
      <c r="I17" s="209">
        <v>193660</v>
      </c>
      <c r="J17" s="209">
        <v>271895</v>
      </c>
      <c r="K17" s="209">
        <v>0</v>
      </c>
      <c r="L17" s="209">
        <v>0</v>
      </c>
      <c r="M17" s="209">
        <v>0</v>
      </c>
      <c r="N17" s="209">
        <v>10572</v>
      </c>
      <c r="O17" s="209">
        <v>6827</v>
      </c>
      <c r="P17" s="209">
        <v>0</v>
      </c>
      <c r="Q17" s="209">
        <v>0</v>
      </c>
      <c r="R17" s="209">
        <v>0</v>
      </c>
      <c r="S17" s="209">
        <v>0</v>
      </c>
      <c r="T17" s="209">
        <v>0</v>
      </c>
      <c r="U17" s="210">
        <f aca="true" t="shared" si="1" ref="U17:U50">SUM(G17:T17)</f>
        <v>482954</v>
      </c>
      <c r="V17" s="197"/>
    </row>
    <row r="18" spans="2:22" ht="21" customHeight="1">
      <c r="B18" s="197"/>
      <c r="C18" s="395" t="s">
        <v>261</v>
      </c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214">
        <f t="shared" si="1"/>
        <v>0</v>
      </c>
      <c r="V18" s="197"/>
    </row>
    <row r="19" spans="2:22" ht="21" customHeight="1">
      <c r="B19" s="197"/>
      <c r="C19" s="234"/>
      <c r="D19" s="194" t="s">
        <v>262</v>
      </c>
      <c r="F19" s="202" t="s">
        <v>241</v>
      </c>
      <c r="G19" s="211">
        <v>0</v>
      </c>
      <c r="H19" s="205">
        <v>183255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f t="shared" si="1"/>
        <v>183255</v>
      </c>
      <c r="V19" s="197"/>
    </row>
    <row r="20" spans="2:22" ht="21" customHeight="1">
      <c r="B20" s="197"/>
      <c r="C20" s="234"/>
      <c r="E20" s="206"/>
      <c r="F20" s="207" t="s">
        <v>242</v>
      </c>
      <c r="G20" s="208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15000</v>
      </c>
      <c r="S20" s="210">
        <v>0</v>
      </c>
      <c r="T20" s="210">
        <v>0</v>
      </c>
      <c r="U20" s="210">
        <f t="shared" si="1"/>
        <v>15000</v>
      </c>
      <c r="V20" s="197"/>
    </row>
    <row r="21" spans="2:22" ht="21" customHeight="1">
      <c r="B21" s="197"/>
      <c r="C21" s="234"/>
      <c r="E21" s="254" t="s">
        <v>325</v>
      </c>
      <c r="F21" s="202" t="s">
        <v>241</v>
      </c>
      <c r="G21" s="211">
        <v>0</v>
      </c>
      <c r="H21" s="205">
        <v>183255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v>0</v>
      </c>
      <c r="Q21" s="205">
        <v>0</v>
      </c>
      <c r="R21" s="205">
        <v>0</v>
      </c>
      <c r="S21" s="205">
        <v>0</v>
      </c>
      <c r="T21" s="205">
        <v>0</v>
      </c>
      <c r="U21" s="205">
        <f t="shared" si="1"/>
        <v>183255</v>
      </c>
      <c r="V21" s="197"/>
    </row>
    <row r="22" spans="2:22" ht="21" customHeight="1">
      <c r="B22" s="197"/>
      <c r="C22" s="234"/>
      <c r="E22" s="206" t="s">
        <v>263</v>
      </c>
      <c r="F22" s="207" t="s">
        <v>242</v>
      </c>
      <c r="G22" s="208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f t="shared" si="1"/>
        <v>0</v>
      </c>
      <c r="V22" s="197"/>
    </row>
    <row r="23" spans="2:22" ht="21" customHeight="1">
      <c r="B23" s="213"/>
      <c r="C23" s="206"/>
      <c r="D23" s="206"/>
      <c r="E23" s="206" t="s">
        <v>223</v>
      </c>
      <c r="F23" s="207" t="s">
        <v>242</v>
      </c>
      <c r="G23" s="208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15000</v>
      </c>
      <c r="S23" s="210">
        <v>0</v>
      </c>
      <c r="T23" s="210">
        <v>0</v>
      </c>
      <c r="U23" s="210">
        <f t="shared" si="1"/>
        <v>15000</v>
      </c>
      <c r="V23" s="197"/>
    </row>
    <row r="24" spans="2:22" ht="21" customHeight="1">
      <c r="B24" s="197" t="s">
        <v>264</v>
      </c>
      <c r="C24" s="234"/>
      <c r="G24" s="197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214">
        <f t="shared" si="1"/>
        <v>0</v>
      </c>
      <c r="V24" s="197"/>
    </row>
    <row r="25" spans="2:22" ht="21" customHeight="1">
      <c r="B25" s="197"/>
      <c r="C25" s="234"/>
      <c r="D25" s="194" t="s">
        <v>265</v>
      </c>
      <c r="F25" s="202" t="s">
        <v>241</v>
      </c>
      <c r="G25" s="211">
        <v>473669</v>
      </c>
      <c r="H25" s="205">
        <v>0</v>
      </c>
      <c r="I25" s="205">
        <v>561042</v>
      </c>
      <c r="J25" s="205">
        <v>51757</v>
      </c>
      <c r="K25" s="205">
        <v>238090</v>
      </c>
      <c r="L25" s="205">
        <v>0</v>
      </c>
      <c r="M25" s="205">
        <v>36690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f t="shared" si="1"/>
        <v>1361248</v>
      </c>
      <c r="V25" s="197"/>
    </row>
    <row r="26" spans="2:22" ht="21" customHeight="1">
      <c r="B26" s="197"/>
      <c r="C26" s="234"/>
      <c r="E26" s="206"/>
      <c r="F26" s="207" t="s">
        <v>242</v>
      </c>
      <c r="G26" s="208">
        <v>370120</v>
      </c>
      <c r="H26" s="210">
        <v>0</v>
      </c>
      <c r="I26" s="210">
        <v>561042</v>
      </c>
      <c r="J26" s="210">
        <v>91711</v>
      </c>
      <c r="K26" s="210">
        <v>238090</v>
      </c>
      <c r="L26" s="210">
        <v>0</v>
      </c>
      <c r="M26" s="210">
        <v>24460</v>
      </c>
      <c r="N26" s="210">
        <v>30000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f t="shared" si="1"/>
        <v>1315423</v>
      </c>
      <c r="V26" s="197"/>
    </row>
    <row r="27" spans="2:22" ht="21" customHeight="1">
      <c r="B27" s="197"/>
      <c r="C27" s="234"/>
      <c r="E27" s="194" t="s">
        <v>252</v>
      </c>
      <c r="F27" s="202" t="s">
        <v>241</v>
      </c>
      <c r="G27" s="211">
        <v>388756</v>
      </c>
      <c r="H27" s="205">
        <v>0</v>
      </c>
      <c r="I27" s="205">
        <v>229242</v>
      </c>
      <c r="J27" s="205">
        <v>42134</v>
      </c>
      <c r="K27" s="205">
        <v>238090</v>
      </c>
      <c r="L27" s="205">
        <v>0</v>
      </c>
      <c r="M27" s="205">
        <v>24460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f t="shared" si="1"/>
        <v>922682</v>
      </c>
      <c r="V27" s="197"/>
    </row>
    <row r="28" spans="2:22" ht="21" customHeight="1">
      <c r="B28" s="197"/>
      <c r="C28" s="234"/>
      <c r="E28" s="215" t="s">
        <v>266</v>
      </c>
      <c r="F28" s="207" t="s">
        <v>242</v>
      </c>
      <c r="G28" s="208">
        <v>363185</v>
      </c>
      <c r="H28" s="210">
        <v>0</v>
      </c>
      <c r="I28" s="210">
        <v>229242</v>
      </c>
      <c r="J28" s="210">
        <v>71064</v>
      </c>
      <c r="K28" s="210">
        <v>238090</v>
      </c>
      <c r="L28" s="210">
        <v>0</v>
      </c>
      <c r="M28" s="210">
        <v>24460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f t="shared" si="1"/>
        <v>926041</v>
      </c>
      <c r="V28" s="197"/>
    </row>
    <row r="29" spans="2:22" ht="21" customHeight="1">
      <c r="B29" s="197"/>
      <c r="C29" s="234"/>
      <c r="E29" s="194" t="s">
        <v>252</v>
      </c>
      <c r="F29" s="202" t="s">
        <v>241</v>
      </c>
      <c r="G29" s="211">
        <v>84913</v>
      </c>
      <c r="H29" s="205">
        <v>0</v>
      </c>
      <c r="I29" s="205">
        <v>331800</v>
      </c>
      <c r="J29" s="205">
        <v>9623</v>
      </c>
      <c r="K29" s="205">
        <v>0</v>
      </c>
      <c r="L29" s="205">
        <v>0</v>
      </c>
      <c r="M29" s="205">
        <v>12230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f t="shared" si="1"/>
        <v>438566</v>
      </c>
      <c r="V29" s="197"/>
    </row>
    <row r="30" spans="2:22" ht="21" customHeight="1">
      <c r="B30" s="197"/>
      <c r="C30" s="234"/>
      <c r="E30" s="215" t="s">
        <v>267</v>
      </c>
      <c r="F30" s="207" t="s">
        <v>242</v>
      </c>
      <c r="G30" s="208">
        <v>6935</v>
      </c>
      <c r="H30" s="210">
        <v>0</v>
      </c>
      <c r="I30" s="210">
        <v>331800</v>
      </c>
      <c r="J30" s="210">
        <v>19247</v>
      </c>
      <c r="K30" s="210">
        <v>0</v>
      </c>
      <c r="L30" s="210">
        <v>0</v>
      </c>
      <c r="M30" s="210">
        <v>0</v>
      </c>
      <c r="N30" s="210">
        <v>30000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f t="shared" si="1"/>
        <v>387982</v>
      </c>
      <c r="V30" s="197"/>
    </row>
    <row r="31" spans="2:22" ht="21" customHeight="1">
      <c r="B31" s="197"/>
      <c r="C31" s="234"/>
      <c r="E31" s="337" t="s">
        <v>352</v>
      </c>
      <c r="F31" s="202" t="s">
        <v>241</v>
      </c>
      <c r="G31" s="211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f>SUM(G31:T31)</f>
        <v>0</v>
      </c>
      <c r="V31" s="197"/>
    </row>
    <row r="32" spans="2:22" ht="21" customHeight="1">
      <c r="B32" s="197"/>
      <c r="C32" s="234"/>
      <c r="E32" s="338" t="s">
        <v>351</v>
      </c>
      <c r="F32" s="207" t="s">
        <v>242</v>
      </c>
      <c r="G32" s="208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f>SUM(G32:T32)</f>
        <v>0</v>
      </c>
      <c r="V32" s="197"/>
    </row>
    <row r="33" spans="2:22" ht="21" customHeight="1">
      <c r="B33" s="197"/>
      <c r="C33" s="234"/>
      <c r="D33" s="206"/>
      <c r="E33" s="206" t="s">
        <v>223</v>
      </c>
      <c r="F33" s="207" t="s">
        <v>242</v>
      </c>
      <c r="G33" s="208">
        <v>0</v>
      </c>
      <c r="H33" s="210">
        <v>0</v>
      </c>
      <c r="I33" s="210">
        <v>0</v>
      </c>
      <c r="J33" s="210">
        <v>1400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f t="shared" si="1"/>
        <v>1400</v>
      </c>
      <c r="V33" s="197"/>
    </row>
    <row r="34" spans="2:22" ht="21" customHeight="1">
      <c r="B34" s="197"/>
      <c r="C34" s="234"/>
      <c r="D34" s="194" t="s">
        <v>240</v>
      </c>
      <c r="F34" s="202" t="s">
        <v>241</v>
      </c>
      <c r="G34" s="211">
        <v>0</v>
      </c>
      <c r="H34" s="205">
        <v>223175</v>
      </c>
      <c r="I34" s="205">
        <v>114855</v>
      </c>
      <c r="J34" s="205">
        <v>0</v>
      </c>
      <c r="K34" s="205">
        <v>25523</v>
      </c>
      <c r="L34" s="205">
        <v>126910</v>
      </c>
      <c r="M34" s="205">
        <v>0</v>
      </c>
      <c r="N34" s="205">
        <v>92094</v>
      </c>
      <c r="O34" s="205">
        <v>12852</v>
      </c>
      <c r="P34" s="205">
        <v>149723</v>
      </c>
      <c r="Q34" s="205">
        <v>10366</v>
      </c>
      <c r="R34" s="205">
        <v>24944</v>
      </c>
      <c r="S34" s="205">
        <v>18942</v>
      </c>
      <c r="T34" s="205">
        <v>216639</v>
      </c>
      <c r="U34" s="205">
        <f t="shared" si="1"/>
        <v>1016023</v>
      </c>
      <c r="V34" s="197"/>
    </row>
    <row r="35" spans="2:22" ht="21" customHeight="1">
      <c r="B35" s="197"/>
      <c r="C35" s="234"/>
      <c r="E35" s="206"/>
      <c r="F35" s="207" t="s">
        <v>242</v>
      </c>
      <c r="G35" s="208">
        <v>3404</v>
      </c>
      <c r="H35" s="210">
        <v>100000</v>
      </c>
      <c r="I35" s="210">
        <v>114855</v>
      </c>
      <c r="J35" s="210">
        <v>0</v>
      </c>
      <c r="K35" s="210">
        <v>27249</v>
      </c>
      <c r="L35" s="210">
        <v>126910</v>
      </c>
      <c r="M35" s="210">
        <v>0</v>
      </c>
      <c r="N35" s="210">
        <v>174056</v>
      </c>
      <c r="O35" s="210">
        <v>20193</v>
      </c>
      <c r="P35" s="210">
        <v>145272</v>
      </c>
      <c r="Q35" s="210">
        <v>19021</v>
      </c>
      <c r="R35" s="210">
        <v>24944</v>
      </c>
      <c r="S35" s="210">
        <v>18774</v>
      </c>
      <c r="T35" s="210">
        <v>207802</v>
      </c>
      <c r="U35" s="210">
        <f t="shared" si="1"/>
        <v>982480</v>
      </c>
      <c r="V35" s="197"/>
    </row>
    <row r="36" spans="2:22" ht="21" customHeight="1">
      <c r="B36" s="197"/>
      <c r="C36" s="234"/>
      <c r="E36" s="194" t="s">
        <v>252</v>
      </c>
      <c r="F36" s="202" t="s">
        <v>241</v>
      </c>
      <c r="G36" s="211">
        <v>0</v>
      </c>
      <c r="H36" s="205">
        <v>190829</v>
      </c>
      <c r="I36" s="205">
        <v>0</v>
      </c>
      <c r="J36" s="205">
        <v>0</v>
      </c>
      <c r="K36" s="205">
        <v>23073</v>
      </c>
      <c r="L36" s="205">
        <v>126910</v>
      </c>
      <c r="M36" s="205">
        <v>0</v>
      </c>
      <c r="N36" s="205">
        <v>20271</v>
      </c>
      <c r="O36" s="205">
        <v>11025</v>
      </c>
      <c r="P36" s="205">
        <v>149723</v>
      </c>
      <c r="Q36" s="205">
        <v>10366</v>
      </c>
      <c r="R36" s="205">
        <v>20989</v>
      </c>
      <c r="S36" s="205">
        <v>18774</v>
      </c>
      <c r="T36" s="205">
        <v>207802</v>
      </c>
      <c r="U36" s="205">
        <f t="shared" si="1"/>
        <v>779762</v>
      </c>
      <c r="V36" s="197"/>
    </row>
    <row r="37" spans="2:22" ht="21" customHeight="1">
      <c r="B37" s="197"/>
      <c r="C37" s="234"/>
      <c r="E37" s="215" t="s">
        <v>266</v>
      </c>
      <c r="F37" s="207" t="s">
        <v>242</v>
      </c>
      <c r="G37" s="208">
        <v>0</v>
      </c>
      <c r="H37" s="210">
        <v>85507</v>
      </c>
      <c r="I37" s="210">
        <v>0</v>
      </c>
      <c r="J37" s="210">
        <v>0</v>
      </c>
      <c r="K37" s="210">
        <v>27249</v>
      </c>
      <c r="L37" s="210">
        <v>126910</v>
      </c>
      <c r="M37" s="210">
        <v>0</v>
      </c>
      <c r="N37" s="210">
        <v>30407</v>
      </c>
      <c r="O37" s="210">
        <v>16539</v>
      </c>
      <c r="P37" s="210">
        <v>145272</v>
      </c>
      <c r="Q37" s="210">
        <v>19021</v>
      </c>
      <c r="R37" s="210">
        <v>20989</v>
      </c>
      <c r="S37" s="210">
        <v>18774</v>
      </c>
      <c r="T37" s="210">
        <v>207802</v>
      </c>
      <c r="U37" s="210">
        <f t="shared" si="1"/>
        <v>698470</v>
      </c>
      <c r="V37" s="197"/>
    </row>
    <row r="38" spans="2:22" ht="21" customHeight="1">
      <c r="B38" s="197"/>
      <c r="C38" s="234"/>
      <c r="E38" s="194" t="s">
        <v>252</v>
      </c>
      <c r="F38" s="202" t="s">
        <v>241</v>
      </c>
      <c r="G38" s="211">
        <v>0</v>
      </c>
      <c r="H38" s="205">
        <v>32346</v>
      </c>
      <c r="I38" s="205">
        <v>114855</v>
      </c>
      <c r="J38" s="205">
        <v>0</v>
      </c>
      <c r="K38" s="205">
        <v>2450</v>
      </c>
      <c r="L38" s="205">
        <v>0</v>
      </c>
      <c r="M38" s="205">
        <v>0</v>
      </c>
      <c r="N38" s="205">
        <v>71823</v>
      </c>
      <c r="O38" s="205">
        <v>1827</v>
      </c>
      <c r="P38" s="205">
        <v>0</v>
      </c>
      <c r="Q38" s="205">
        <v>0</v>
      </c>
      <c r="R38" s="205">
        <v>3955</v>
      </c>
      <c r="S38" s="205">
        <v>168</v>
      </c>
      <c r="T38" s="205">
        <v>8837</v>
      </c>
      <c r="U38" s="205">
        <f t="shared" si="1"/>
        <v>236261</v>
      </c>
      <c r="V38" s="197"/>
    </row>
    <row r="39" spans="2:22" ht="21" customHeight="1">
      <c r="B39" s="197"/>
      <c r="C39" s="234"/>
      <c r="E39" s="215" t="s">
        <v>267</v>
      </c>
      <c r="F39" s="207" t="s">
        <v>242</v>
      </c>
      <c r="G39" s="208">
        <v>0</v>
      </c>
      <c r="H39" s="210">
        <v>14493</v>
      </c>
      <c r="I39" s="210">
        <v>114855</v>
      </c>
      <c r="J39" s="210">
        <v>0</v>
      </c>
      <c r="K39" s="210">
        <v>0</v>
      </c>
      <c r="L39" s="210">
        <v>0</v>
      </c>
      <c r="M39" s="210">
        <v>0</v>
      </c>
      <c r="N39" s="210">
        <v>143649</v>
      </c>
      <c r="O39" s="210">
        <v>3654</v>
      </c>
      <c r="P39" s="210">
        <v>0</v>
      </c>
      <c r="Q39" s="210">
        <v>0</v>
      </c>
      <c r="R39" s="210">
        <v>3955</v>
      </c>
      <c r="S39" s="210">
        <v>0</v>
      </c>
      <c r="T39" s="210">
        <v>0</v>
      </c>
      <c r="U39" s="210">
        <f t="shared" si="1"/>
        <v>280606</v>
      </c>
      <c r="V39" s="197"/>
    </row>
    <row r="40" spans="2:22" ht="21" customHeight="1">
      <c r="B40" s="197"/>
      <c r="C40" s="234"/>
      <c r="D40" s="206"/>
      <c r="E40" s="206" t="s">
        <v>223</v>
      </c>
      <c r="F40" s="207" t="s">
        <v>242</v>
      </c>
      <c r="G40" s="208">
        <v>3404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f t="shared" si="1"/>
        <v>3404</v>
      </c>
      <c r="V40" s="197"/>
    </row>
    <row r="41" spans="2:22" ht="21" customHeight="1">
      <c r="B41" s="197"/>
      <c r="C41" s="234"/>
      <c r="D41" s="194" t="s">
        <v>246</v>
      </c>
      <c r="F41" s="202" t="s">
        <v>241</v>
      </c>
      <c r="G41" s="211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f t="shared" si="1"/>
        <v>0</v>
      </c>
      <c r="V41" s="197"/>
    </row>
    <row r="42" spans="2:22" ht="21" customHeight="1">
      <c r="B42" s="197"/>
      <c r="C42" s="234"/>
      <c r="E42" s="206"/>
      <c r="F42" s="207" t="s">
        <v>242</v>
      </c>
      <c r="G42" s="208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3666</v>
      </c>
      <c r="S42" s="210">
        <v>0</v>
      </c>
      <c r="T42" s="210">
        <v>0</v>
      </c>
      <c r="U42" s="210">
        <f t="shared" si="1"/>
        <v>3666</v>
      </c>
      <c r="V42" s="197"/>
    </row>
    <row r="43" spans="2:22" ht="21" customHeight="1">
      <c r="B43" s="197"/>
      <c r="C43" s="234"/>
      <c r="E43" s="194" t="s">
        <v>251</v>
      </c>
      <c r="F43" s="202" t="s">
        <v>241</v>
      </c>
      <c r="G43" s="211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f t="shared" si="1"/>
        <v>0</v>
      </c>
      <c r="V43" s="197"/>
    </row>
    <row r="44" spans="2:22" ht="21" customHeight="1">
      <c r="B44" s="197"/>
      <c r="C44" s="234"/>
      <c r="E44" s="206"/>
      <c r="F44" s="207" t="s">
        <v>242</v>
      </c>
      <c r="G44" s="208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f t="shared" si="1"/>
        <v>0</v>
      </c>
      <c r="V44" s="197"/>
    </row>
    <row r="45" spans="2:22" ht="21" customHeight="1">
      <c r="B45" s="213"/>
      <c r="C45" s="206"/>
      <c r="D45" s="206"/>
      <c r="E45" s="206" t="s">
        <v>223</v>
      </c>
      <c r="F45" s="207" t="s">
        <v>242</v>
      </c>
      <c r="G45" s="208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3666</v>
      </c>
      <c r="S45" s="210">
        <v>0</v>
      </c>
      <c r="T45" s="210">
        <v>0</v>
      </c>
      <c r="U45" s="210">
        <f t="shared" si="1"/>
        <v>3666</v>
      </c>
      <c r="V45" s="197"/>
    </row>
    <row r="46" spans="2:22" ht="21" customHeight="1">
      <c r="B46" s="197" t="s">
        <v>268</v>
      </c>
      <c r="C46" s="234"/>
      <c r="F46" s="202" t="s">
        <v>241</v>
      </c>
      <c r="G46" s="211">
        <v>992603</v>
      </c>
      <c r="H46" s="205">
        <v>631978</v>
      </c>
      <c r="I46" s="205">
        <v>1077682</v>
      </c>
      <c r="J46" s="205">
        <v>301239</v>
      </c>
      <c r="K46" s="205">
        <v>934221</v>
      </c>
      <c r="L46" s="205">
        <v>382526</v>
      </c>
      <c r="M46" s="205">
        <v>123742</v>
      </c>
      <c r="N46" s="205">
        <v>175901</v>
      </c>
      <c r="O46" s="205">
        <v>95387</v>
      </c>
      <c r="P46" s="205">
        <v>345531</v>
      </c>
      <c r="Q46" s="205">
        <v>25108</v>
      </c>
      <c r="R46" s="205">
        <v>71413</v>
      </c>
      <c r="S46" s="205">
        <v>170168</v>
      </c>
      <c r="T46" s="205">
        <v>420218</v>
      </c>
      <c r="U46" s="205">
        <f t="shared" si="1"/>
        <v>5747717</v>
      </c>
      <c r="V46" s="197"/>
    </row>
    <row r="47" spans="2:22" ht="21" customHeight="1">
      <c r="B47" s="213"/>
      <c r="C47" s="206"/>
      <c r="D47" s="206"/>
      <c r="E47" s="206"/>
      <c r="F47" s="207" t="s">
        <v>242</v>
      </c>
      <c r="G47" s="208">
        <v>820060</v>
      </c>
      <c r="H47" s="210">
        <v>459484</v>
      </c>
      <c r="I47" s="210">
        <v>1271342</v>
      </c>
      <c r="J47" s="210">
        <v>624252</v>
      </c>
      <c r="K47" s="210">
        <v>742933</v>
      </c>
      <c r="L47" s="210">
        <v>250000</v>
      </c>
      <c r="M47" s="210">
        <v>368029</v>
      </c>
      <c r="N47" s="210">
        <v>516000</v>
      </c>
      <c r="O47" s="210">
        <v>277155</v>
      </c>
      <c r="P47" s="210">
        <v>341017</v>
      </c>
      <c r="Q47" s="210">
        <v>79788</v>
      </c>
      <c r="R47" s="210">
        <v>168512</v>
      </c>
      <c r="S47" s="210">
        <v>170000</v>
      </c>
      <c r="T47" s="210">
        <v>322154</v>
      </c>
      <c r="U47" s="210">
        <f t="shared" si="1"/>
        <v>6410726</v>
      </c>
      <c r="V47" s="197"/>
    </row>
    <row r="48" spans="2:22" ht="21" customHeight="1">
      <c r="B48" s="238"/>
      <c r="C48" s="393"/>
      <c r="D48" s="243" t="s">
        <v>271</v>
      </c>
      <c r="E48" s="234"/>
      <c r="F48" s="202" t="s">
        <v>241</v>
      </c>
      <c r="G48" s="235">
        <v>0</v>
      </c>
      <c r="H48" s="214">
        <v>0</v>
      </c>
      <c r="I48" s="214">
        <v>0</v>
      </c>
      <c r="J48" s="214">
        <v>0</v>
      </c>
      <c r="K48" s="214">
        <v>0</v>
      </c>
      <c r="L48" s="214">
        <v>0</v>
      </c>
      <c r="M48" s="214">
        <v>0</v>
      </c>
      <c r="N48" s="214">
        <v>0</v>
      </c>
      <c r="O48" s="214">
        <v>0</v>
      </c>
      <c r="P48" s="214">
        <v>0</v>
      </c>
      <c r="Q48" s="214">
        <v>0</v>
      </c>
      <c r="R48" s="214">
        <v>0</v>
      </c>
      <c r="S48" s="214">
        <v>0</v>
      </c>
      <c r="T48" s="214">
        <v>0</v>
      </c>
      <c r="U48" s="214">
        <f t="shared" si="1"/>
        <v>0</v>
      </c>
      <c r="V48" s="197"/>
    </row>
    <row r="49" spans="2:22" ht="21" customHeight="1">
      <c r="B49" s="242"/>
      <c r="C49" s="394"/>
      <c r="D49" s="206"/>
      <c r="E49" s="206"/>
      <c r="F49" s="207" t="s">
        <v>242</v>
      </c>
      <c r="G49" s="239">
        <v>0</v>
      </c>
      <c r="H49" s="240">
        <v>0</v>
      </c>
      <c r="I49" s="240">
        <v>0</v>
      </c>
      <c r="J49" s="240">
        <v>0</v>
      </c>
      <c r="K49" s="240">
        <v>0</v>
      </c>
      <c r="L49" s="240">
        <v>0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>
        <v>0</v>
      </c>
      <c r="T49" s="240">
        <v>0</v>
      </c>
      <c r="U49" s="241">
        <f t="shared" si="1"/>
        <v>0</v>
      </c>
      <c r="V49" s="197"/>
    </row>
    <row r="50" spans="2:22" ht="21" customHeight="1" thickBot="1">
      <c r="B50" s="200" t="s">
        <v>269</v>
      </c>
      <c r="C50" s="195"/>
      <c r="D50" s="195"/>
      <c r="E50" s="195"/>
      <c r="F50" s="195"/>
      <c r="G50" s="216">
        <v>41878</v>
      </c>
      <c r="H50" s="217">
        <v>253213</v>
      </c>
      <c r="I50" s="217">
        <v>193660</v>
      </c>
      <c r="J50" s="217">
        <v>323013</v>
      </c>
      <c r="K50" s="217">
        <v>5091</v>
      </c>
      <c r="L50" s="217">
        <v>0</v>
      </c>
      <c r="M50" s="217">
        <v>256517</v>
      </c>
      <c r="N50" s="217">
        <v>340099</v>
      </c>
      <c r="O50" s="217">
        <v>181768</v>
      </c>
      <c r="P50" s="217">
        <v>1500</v>
      </c>
      <c r="Q50" s="217">
        <v>54680</v>
      </c>
      <c r="R50" s="217">
        <v>97099</v>
      </c>
      <c r="S50" s="217">
        <v>0</v>
      </c>
      <c r="T50" s="217">
        <v>28000</v>
      </c>
      <c r="U50" s="217">
        <f t="shared" si="1"/>
        <v>1776518</v>
      </c>
      <c r="V50" s="197"/>
    </row>
    <row r="51" spans="7:21" ht="17.25"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</row>
    <row r="52" spans="7:21" ht="17.25"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</row>
  </sheetData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2009-01-08T02:52:26Z</cp:lastPrinted>
  <dcterms:created xsi:type="dcterms:W3CDTF">2000-11-09T07:23:50Z</dcterms:created>
  <dcterms:modified xsi:type="dcterms:W3CDTF">2009-01-16T01:22:00Z</dcterms:modified>
  <cp:category/>
  <cp:version/>
  <cp:contentType/>
  <cp:contentStatus/>
</cp:coreProperties>
</file>